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date1904="1" autoCompressPictures="0"/>
  <bookViews>
    <workbookView xWindow="29480" yWindow="-1920" windowWidth="19240" windowHeight="19320"/>
  </bookViews>
  <sheets>
    <sheet name="Titel" sheetId="1" r:id="rId1"/>
    <sheet name="Time" sheetId="2" state="hidden" r:id="rId2"/>
    <sheet name="Money" sheetId="3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2" l="1"/>
  <c r="J19" i="2"/>
  <c r="J25" i="2"/>
  <c r="J31" i="2"/>
  <c r="J37" i="2"/>
  <c r="H44" i="2"/>
  <c r="J44" i="2"/>
  <c r="E45" i="2"/>
  <c r="F45" i="2"/>
  <c r="H45" i="2"/>
  <c r="D47" i="2"/>
  <c r="E47" i="2"/>
  <c r="F47" i="2"/>
  <c r="G47" i="2"/>
  <c r="H47" i="2"/>
  <c r="D48" i="2"/>
  <c r="E48" i="2"/>
  <c r="F48" i="2"/>
  <c r="G48" i="2"/>
  <c r="H48" i="2"/>
  <c r="E49" i="2"/>
  <c r="F49" i="2"/>
  <c r="G49" i="2"/>
  <c r="H49" i="2"/>
  <c r="H50" i="2"/>
  <c r="J50" i="2"/>
  <c r="E51" i="2"/>
  <c r="F51" i="2"/>
  <c r="G51" i="2"/>
  <c r="H51" i="2"/>
  <c r="D52" i="2"/>
  <c r="E52" i="2"/>
  <c r="F52" i="2"/>
  <c r="H52" i="2"/>
  <c r="D53" i="2"/>
  <c r="E53" i="2"/>
  <c r="F53" i="2"/>
  <c r="G53" i="2"/>
  <c r="H53" i="2"/>
  <c r="D54" i="2"/>
  <c r="E54" i="2"/>
  <c r="F54" i="2"/>
  <c r="G54" i="2"/>
  <c r="H54" i="2"/>
  <c r="E55" i="2"/>
  <c r="F55" i="2"/>
  <c r="G55" i="2"/>
  <c r="H55" i="2"/>
  <c r="H56" i="2"/>
  <c r="J56" i="2"/>
  <c r="E57" i="2"/>
  <c r="F57" i="2"/>
  <c r="G57" i="2"/>
  <c r="H57" i="2"/>
  <c r="D58" i="2"/>
  <c r="E58" i="2"/>
  <c r="F58" i="2"/>
  <c r="H58" i="2"/>
  <c r="D59" i="2"/>
  <c r="E59" i="2"/>
  <c r="F59" i="2"/>
  <c r="G59" i="2"/>
  <c r="H59" i="2"/>
  <c r="D60" i="2"/>
  <c r="E60" i="2"/>
  <c r="F60" i="2"/>
  <c r="G60" i="2"/>
  <c r="H60" i="2"/>
  <c r="E61" i="2"/>
  <c r="F61" i="2"/>
  <c r="G61" i="2"/>
  <c r="H61" i="2"/>
  <c r="H62" i="2"/>
  <c r="J62" i="2"/>
  <c r="E63" i="2"/>
  <c r="F63" i="2"/>
  <c r="G63" i="2"/>
  <c r="H63" i="2"/>
  <c r="D64" i="2"/>
  <c r="E64" i="2"/>
  <c r="F64" i="2"/>
  <c r="H64" i="2"/>
  <c r="D65" i="2"/>
  <c r="E65" i="2"/>
  <c r="F65" i="2"/>
  <c r="G65" i="2"/>
  <c r="H65" i="2"/>
  <c r="D66" i="2"/>
  <c r="E66" i="2"/>
  <c r="F66" i="2"/>
  <c r="G66" i="2"/>
  <c r="H66" i="2"/>
  <c r="E67" i="2"/>
  <c r="F67" i="2"/>
  <c r="G67" i="2"/>
  <c r="H67" i="2"/>
  <c r="H68" i="2"/>
  <c r="J68" i="2"/>
  <c r="E69" i="2"/>
  <c r="F69" i="2"/>
  <c r="G69" i="2"/>
  <c r="H69" i="2"/>
  <c r="D70" i="2"/>
  <c r="E70" i="2"/>
  <c r="F70" i="2"/>
  <c r="H70" i="2"/>
  <c r="D71" i="2"/>
  <c r="E71" i="2"/>
  <c r="F71" i="2"/>
  <c r="G71" i="2"/>
  <c r="H71" i="2"/>
  <c r="D72" i="2"/>
  <c r="E72" i="2"/>
  <c r="F72" i="2"/>
  <c r="G72" i="2"/>
  <c r="H72" i="2"/>
  <c r="E73" i="2"/>
  <c r="F73" i="2"/>
  <c r="G73" i="2"/>
  <c r="H73" i="2"/>
  <c r="H74" i="2"/>
  <c r="J74" i="2"/>
  <c r="E75" i="2"/>
  <c r="F75" i="2"/>
  <c r="G75" i="2"/>
  <c r="H75" i="2"/>
  <c r="D76" i="2"/>
  <c r="E76" i="2"/>
  <c r="F76" i="2"/>
  <c r="H76" i="2"/>
  <c r="D77" i="2"/>
  <c r="E77" i="2"/>
  <c r="F77" i="2"/>
  <c r="G77" i="2"/>
  <c r="H77" i="2"/>
  <c r="D78" i="2"/>
  <c r="E78" i="2"/>
  <c r="F78" i="2"/>
  <c r="G78" i="2"/>
  <c r="H78" i="2"/>
  <c r="E79" i="2"/>
  <c r="F79" i="2"/>
  <c r="G79" i="2"/>
  <c r="H79" i="2"/>
  <c r="H80" i="2"/>
  <c r="J80" i="2"/>
  <c r="E81" i="2"/>
  <c r="F81" i="2"/>
  <c r="G81" i="2"/>
  <c r="H81" i="2"/>
  <c r="D82" i="2"/>
  <c r="E82" i="2"/>
  <c r="F82" i="2"/>
  <c r="H82" i="2"/>
  <c r="D83" i="2"/>
  <c r="E83" i="2"/>
  <c r="F83" i="2"/>
  <c r="G83" i="2"/>
  <c r="H83" i="2"/>
  <c r="D84" i="2"/>
  <c r="E84" i="2"/>
  <c r="F84" i="2"/>
  <c r="G84" i="2"/>
  <c r="H84" i="2"/>
  <c r="E85" i="2"/>
  <c r="F85" i="2"/>
  <c r="G85" i="2"/>
  <c r="H85" i="2"/>
  <c r="H86" i="2"/>
  <c r="J86" i="2"/>
  <c r="F87" i="2"/>
  <c r="G87" i="2"/>
  <c r="H87" i="2"/>
  <c r="H88" i="2"/>
  <c r="E89" i="2"/>
  <c r="F89" i="2"/>
  <c r="G89" i="2"/>
  <c r="H89" i="2"/>
  <c r="H90" i="2"/>
  <c r="J90" i="2"/>
  <c r="K92" i="2"/>
  <c r="K96" i="2"/>
  <c r="E16" i="3"/>
  <c r="I44" i="2"/>
  <c r="F21" i="1"/>
  <c r="I80" i="2"/>
  <c r="F23" i="1"/>
  <c r="I56" i="2"/>
  <c r="F25" i="1"/>
  <c r="I62" i="2"/>
  <c r="F27" i="1"/>
  <c r="I68" i="2"/>
  <c r="F29" i="1"/>
  <c r="I74" i="2"/>
  <c r="F31" i="1"/>
  <c r="I86" i="2"/>
  <c r="F33" i="1"/>
  <c r="I90" i="2"/>
  <c r="F35" i="1"/>
  <c r="I50" i="2"/>
  <c r="F37" i="1"/>
  <c r="F41" i="1"/>
  <c r="I93" i="2"/>
  <c r="I94" i="2"/>
  <c r="F44" i="1"/>
  <c r="D8" i="3"/>
  <c r="D9" i="3"/>
  <c r="E17" i="3"/>
  <c r="E18" i="3"/>
  <c r="E19" i="3"/>
  <c r="E21" i="3"/>
  <c r="E22" i="3"/>
  <c r="E24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5" i="3"/>
  <c r="A3" i="3"/>
  <c r="J93" i="2"/>
  <c r="J94" i="2"/>
  <c r="K94" i="2"/>
  <c r="K93" i="2"/>
  <c r="K90" i="2"/>
  <c r="K86" i="2"/>
  <c r="K80" i="2"/>
  <c r="K74" i="2"/>
  <c r="K68" i="2"/>
  <c r="K62" i="2"/>
  <c r="K56" i="2"/>
  <c r="K50" i="2"/>
  <c r="E46" i="2"/>
  <c r="K44" i="2"/>
  <c r="E43" i="2"/>
  <c r="F43" i="2"/>
  <c r="G14" i="2"/>
  <c r="G43" i="2"/>
  <c r="H43" i="2"/>
  <c r="D42" i="2"/>
  <c r="E26" i="2"/>
  <c r="E42" i="2"/>
  <c r="F42" i="2"/>
  <c r="G42" i="2"/>
  <c r="H42" i="2"/>
  <c r="D41" i="2"/>
  <c r="E41" i="2"/>
  <c r="F41" i="2"/>
  <c r="G26" i="2"/>
  <c r="G41" i="2"/>
  <c r="H41" i="2"/>
  <c r="E14" i="2"/>
  <c r="D40" i="2"/>
  <c r="E40" i="2"/>
  <c r="F40" i="2"/>
  <c r="H40" i="2"/>
  <c r="E38" i="2"/>
  <c r="F38" i="2"/>
  <c r="G38" i="2"/>
  <c r="H38" i="2"/>
  <c r="K37" i="2"/>
  <c r="I37" i="2"/>
  <c r="E36" i="2"/>
  <c r="F36" i="2"/>
  <c r="G36" i="2"/>
  <c r="H36" i="2"/>
  <c r="D35" i="2"/>
  <c r="E35" i="2"/>
  <c r="F35" i="2"/>
  <c r="G35" i="2"/>
  <c r="H35" i="2"/>
  <c r="D34" i="2"/>
  <c r="E34" i="2"/>
  <c r="F34" i="2"/>
  <c r="G34" i="2"/>
  <c r="H34" i="2"/>
  <c r="D33" i="2"/>
  <c r="E33" i="2"/>
  <c r="F33" i="2"/>
  <c r="H33" i="2"/>
  <c r="E32" i="2"/>
  <c r="F32" i="2"/>
  <c r="G32" i="2"/>
  <c r="H32" i="2"/>
  <c r="K31" i="2"/>
  <c r="I31" i="2"/>
  <c r="E30" i="2"/>
  <c r="F30" i="2"/>
  <c r="G30" i="2"/>
  <c r="H30" i="2"/>
  <c r="D29" i="2"/>
  <c r="E8" i="2"/>
  <c r="E29" i="2"/>
  <c r="F29" i="2"/>
  <c r="G29" i="2"/>
  <c r="H29" i="2"/>
  <c r="D28" i="2"/>
  <c r="E28" i="2"/>
  <c r="F28" i="2"/>
  <c r="G28" i="2"/>
  <c r="H28" i="2"/>
  <c r="D27" i="2"/>
  <c r="E27" i="2"/>
  <c r="F27" i="2"/>
  <c r="H27" i="2"/>
  <c r="F26" i="2"/>
  <c r="H26" i="2"/>
  <c r="K25" i="2"/>
  <c r="I25" i="2"/>
  <c r="E24" i="2"/>
  <c r="F24" i="2"/>
  <c r="G24" i="2"/>
  <c r="H24" i="2"/>
  <c r="D23" i="2"/>
  <c r="E23" i="2"/>
  <c r="F23" i="2"/>
  <c r="G23" i="2"/>
  <c r="H23" i="2"/>
  <c r="D22" i="2"/>
  <c r="E22" i="2"/>
  <c r="F22" i="2"/>
  <c r="G22" i="2"/>
  <c r="H22" i="2"/>
  <c r="D21" i="2"/>
  <c r="E21" i="2"/>
  <c r="F21" i="2"/>
  <c r="H21" i="2"/>
  <c r="E20" i="2"/>
  <c r="F20" i="2"/>
  <c r="G20" i="2"/>
  <c r="H20" i="2"/>
  <c r="K19" i="2"/>
  <c r="I19" i="2"/>
  <c r="E18" i="2"/>
  <c r="F18" i="2"/>
  <c r="G18" i="2"/>
  <c r="H18" i="2"/>
  <c r="D17" i="2"/>
  <c r="E17" i="2"/>
  <c r="F17" i="2"/>
  <c r="G17" i="2"/>
  <c r="H17" i="2"/>
  <c r="D16" i="2"/>
  <c r="E16" i="2"/>
  <c r="F16" i="2"/>
  <c r="G16" i="2"/>
  <c r="H16" i="2"/>
  <c r="D15" i="2"/>
  <c r="E15" i="2"/>
  <c r="F15" i="2"/>
  <c r="H15" i="2"/>
  <c r="F14" i="2"/>
  <c r="H14" i="2"/>
  <c r="K13" i="2"/>
  <c r="I13" i="2"/>
  <c r="E12" i="2"/>
  <c r="F12" i="2"/>
  <c r="G12" i="2"/>
  <c r="H12" i="2"/>
  <c r="D11" i="2"/>
  <c r="E11" i="2"/>
  <c r="F11" i="2"/>
  <c r="G11" i="2"/>
  <c r="H11" i="2"/>
  <c r="D10" i="2"/>
  <c r="E10" i="2"/>
  <c r="F10" i="2"/>
  <c r="G10" i="2"/>
  <c r="H10" i="2"/>
  <c r="E9" i="2"/>
  <c r="F8" i="2"/>
  <c r="H8" i="2"/>
  <c r="G49" i="1"/>
  <c r="F49" i="1"/>
  <c r="E37" i="1"/>
  <c r="E35" i="1"/>
  <c r="E33" i="1"/>
  <c r="E31" i="1"/>
  <c r="E29" i="1"/>
  <c r="E27" i="1"/>
  <c r="E25" i="1"/>
  <c r="E23" i="1"/>
  <c r="E21" i="1"/>
</calcChain>
</file>

<file path=xl/sharedStrings.xml><?xml version="1.0" encoding="utf-8"?>
<sst xmlns="http://schemas.openxmlformats.org/spreadsheetml/2006/main" count="193" uniqueCount="100">
  <si>
    <t>Time &amp; Cost Calculator</t>
  </si>
  <si>
    <t xml:space="preserve">for OSG Logging Operations </t>
  </si>
  <si>
    <t>Project:</t>
  </si>
  <si>
    <t>Top LogInterval [m]:</t>
  </si>
  <si>
    <t>Bot LogInterval [m]:</t>
  </si>
  <si>
    <t>Run Time</t>
  </si>
  <si>
    <t>Sum Log Time</t>
  </si>
  <si>
    <t>[min]</t>
  </si>
  <si>
    <t>[h]</t>
  </si>
  <si>
    <t>CW7000</t>
  </si>
  <si>
    <t>CW3600</t>
  </si>
  <si>
    <t>MW2000</t>
  </si>
  <si>
    <t>MW600</t>
  </si>
  <si>
    <t>MW250</t>
  </si>
  <si>
    <r>
      <rPr>
        <sz val="10"/>
        <color indexed="8"/>
        <rFont val="Geneva"/>
      </rPr>
      <t>SlimWave</t>
    </r>
  </si>
  <si>
    <r>
      <rPr>
        <sz val="10"/>
        <color indexed="8"/>
        <rFont val="Geneva"/>
      </rPr>
      <t>MS</t>
    </r>
  </si>
  <si>
    <t>ABI</t>
  </si>
  <si>
    <r>
      <rPr>
        <sz val="10"/>
        <color indexed="8"/>
        <rFont val="Geneva"/>
      </rPr>
      <t>DIP</t>
    </r>
  </si>
  <si>
    <r>
      <rPr>
        <sz val="10"/>
        <color indexed="8"/>
        <rFont val="Geneva"/>
      </rPr>
      <t>BS</t>
    </r>
  </si>
  <si>
    <r>
      <rPr>
        <sz val="10"/>
        <color indexed="8"/>
        <rFont val="Geneva"/>
      </rPr>
      <t>SGR</t>
    </r>
  </si>
  <si>
    <r>
      <rPr>
        <sz val="10"/>
        <color indexed="8"/>
        <rFont val="Geneva"/>
      </rPr>
      <t>DLL</t>
    </r>
  </si>
  <si>
    <r>
      <rPr>
        <sz val="10"/>
        <color indexed="8"/>
        <rFont val="Geneva"/>
      </rPr>
      <t>FS</t>
    </r>
  </si>
  <si>
    <r>
      <rPr>
        <sz val="10"/>
        <color indexed="8"/>
        <rFont val="Geneva"/>
      </rPr>
      <t>MP</t>
    </r>
  </si>
  <si>
    <t>Total Logging Time:</t>
  </si>
  <si>
    <t>Rig Time*:</t>
  </si>
  <si>
    <t xml:space="preserve"> *Logging Time + Preparation and Maintenance:</t>
  </si>
  <si>
    <t>Estimated Logging Costs:</t>
  </si>
  <si>
    <t>max. speed:</t>
  </si>
  <si>
    <t>Log</t>
  </si>
  <si>
    <t>activity</t>
  </si>
  <si>
    <t>top logging</t>
  </si>
  <si>
    <t>bot logging</t>
  </si>
  <si>
    <t>range</t>
  </si>
  <si>
    <t>logging speed</t>
  </si>
  <si>
    <t>time</t>
  </si>
  <si>
    <t>sum time</t>
  </si>
  <si>
    <t>[m]</t>
  </si>
  <si>
    <t>[m/min]</t>
  </si>
  <si>
    <t>log down</t>
  </si>
  <si>
    <t>stationary</t>
  </si>
  <si>
    <t>-</t>
  </si>
  <si>
    <t>run up</t>
  </si>
  <si>
    <t>log dn rep</t>
  </si>
  <si>
    <t>run out</t>
  </si>
  <si>
    <t>run in</t>
  </si>
  <si>
    <t>log up rep</t>
  </si>
  <si>
    <t xml:space="preserve"> </t>
  </si>
  <si>
    <t>log up main</t>
  </si>
  <si>
    <t>log up</t>
  </si>
  <si>
    <t>SlimWave</t>
  </si>
  <si>
    <t>VSP</t>
  </si>
  <si>
    <r>
      <rPr>
        <sz val="10"/>
        <color indexed="8"/>
        <rFont val="Geneva"/>
      </rPr>
      <t>MP slim</t>
    </r>
  </si>
  <si>
    <r>
      <rPr>
        <sz val="10"/>
        <color indexed="8"/>
        <rFont val="Geneva"/>
      </rPr>
      <t>ABI43</t>
    </r>
  </si>
  <si>
    <r>
      <rPr>
        <sz val="10"/>
        <color indexed="8"/>
        <rFont val="Geneva"/>
      </rPr>
      <t>DIP slim</t>
    </r>
  </si>
  <si>
    <r>
      <rPr>
        <sz val="10"/>
        <color indexed="8"/>
        <rFont val="Geneva"/>
      </rPr>
      <t>BS slim</t>
    </r>
  </si>
  <si>
    <r>
      <rPr>
        <sz val="10"/>
        <color indexed="8"/>
        <rFont val="Geneva"/>
      </rPr>
      <t>SGR slim</t>
    </r>
  </si>
  <si>
    <r>
      <rPr>
        <sz val="10"/>
        <color indexed="8"/>
        <rFont val="Geneva"/>
      </rPr>
      <t>MS slim</t>
    </r>
  </si>
  <si>
    <r>
      <rPr>
        <sz val="10"/>
        <color indexed="8"/>
        <rFont val="Geneva"/>
      </rPr>
      <t>DLL slim</t>
    </r>
  </si>
  <si>
    <r>
      <rPr>
        <sz val="10"/>
        <color indexed="8"/>
        <rFont val="Geneva"/>
      </rPr>
      <t>FS slim</t>
    </r>
  </si>
  <si>
    <t>sample time</t>
  </si>
  <si>
    <t>Logging time</t>
  </si>
  <si>
    <t>Safety</t>
  </si>
  <si>
    <t>extra time for tool repairs and other contingency</t>
  </si>
  <si>
    <t>Rig up/down</t>
  </si>
  <si>
    <t>max. time for installation of logging equipment in drill rig</t>
  </si>
  <si>
    <t>main = main logging run, rep = repeat section for repeatability check</t>
  </si>
  <si>
    <t>The repeat section length is 30 m.</t>
  </si>
  <si>
    <t>Logging Costs Assessment for Project:</t>
  </si>
  <si>
    <t>A) Scheduled Time and Staff:</t>
  </si>
  <si>
    <t xml:space="preserve">No. of days Rig Time: </t>
  </si>
  <si>
    <t>No. of days for personnel (incl. stand-by &amp; travel)</t>
  </si>
  <si>
    <t>No. of people (usually 3 but may vary btwn 2 to 4)</t>
  </si>
  <si>
    <t>B) Travelling &amp; Accomodation &amp; Transportation:</t>
  </si>
  <si>
    <t>Costs are given in:</t>
  </si>
  <si>
    <t>EUR</t>
  </si>
  <si>
    <t>Total</t>
  </si>
  <si>
    <t>Flight &amp; Travelling</t>
  </si>
  <si>
    <t xml:space="preserve"> / Person</t>
  </si>
  <si>
    <t>Daily Allowance</t>
  </si>
  <si>
    <t>Accommodation</t>
  </si>
  <si>
    <t xml:space="preserve"> / Day &amp; Person</t>
  </si>
  <si>
    <t xml:space="preserve">Rental Car </t>
  </si>
  <si>
    <t xml:space="preserve"> / Day</t>
  </si>
  <si>
    <t>Transport Tools</t>
  </si>
  <si>
    <t>Insurance</t>
  </si>
  <si>
    <t>Sub-Total B:</t>
  </si>
  <si>
    <t>C) Tools and Equipment</t>
  </si>
  <si>
    <t>Tool-Costs</t>
  </si>
  <si>
    <t>Job-Costs</t>
  </si>
  <si>
    <t>MP</t>
  </si>
  <si>
    <t>MS</t>
  </si>
  <si>
    <t>ABI43</t>
  </si>
  <si>
    <t>DIP</t>
  </si>
  <si>
    <t>BS</t>
  </si>
  <si>
    <t>SGR</t>
  </si>
  <si>
    <t>DLL</t>
  </si>
  <si>
    <t>FS</t>
  </si>
  <si>
    <t>Sub Total C:</t>
  </si>
  <si>
    <t>Total Costs B+C:</t>
  </si>
  <si>
    <t>Whatever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</si>
</sst>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&quot;;&quot;-&quot;#,##0&quot; &quot;"/>
    <numFmt numFmtId="165" formatCode="0.0"/>
    <numFmt numFmtId="166" formatCode="&quot; &quot;* #,##0.00&quot; DM &quot;;&quot;-&quot;* #,##0.00&quot; DM &quot;;&quot; &quot;* &quot;-&quot;??&quot; DM &quot;"/>
  </numFmts>
  <fonts count="19" x14ac:knownFonts="1">
    <font>
      <sz val="9"/>
      <color indexed="8"/>
      <name val="Geneva"/>
    </font>
    <font>
      <sz val="18"/>
      <color indexed="8"/>
      <name val="Geneva"/>
    </font>
    <font>
      <sz val="16"/>
      <color indexed="8"/>
      <name val="Geneva"/>
    </font>
    <font>
      <sz val="16"/>
      <color indexed="12"/>
      <name val="Geneva"/>
    </font>
    <font>
      <sz val="10"/>
      <color indexed="8"/>
      <name val="Geneva"/>
    </font>
    <font>
      <sz val="10"/>
      <color indexed="12"/>
      <name val="Geneva"/>
    </font>
    <font>
      <u/>
      <sz val="10"/>
      <color indexed="8"/>
      <name val="Geneva"/>
    </font>
    <font>
      <sz val="12"/>
      <color indexed="12"/>
      <name val="Geneva"/>
    </font>
    <font>
      <sz val="12"/>
      <color indexed="13"/>
      <name val="Geneva"/>
    </font>
    <font>
      <sz val="8"/>
      <color indexed="8"/>
      <name val="Geneva"/>
    </font>
    <font>
      <sz val="10"/>
      <color indexed="14"/>
      <name val="Geneva"/>
    </font>
    <font>
      <sz val="10"/>
      <color indexed="13"/>
      <name val="Geneva"/>
    </font>
    <font>
      <u/>
      <sz val="12"/>
      <color indexed="13"/>
      <name val="Geneva"/>
    </font>
    <font>
      <sz val="12"/>
      <color indexed="8"/>
      <name val="Geneva"/>
    </font>
    <font>
      <sz val="18"/>
      <color indexed="13"/>
      <name val="Geneva"/>
    </font>
    <font>
      <sz val="14"/>
      <color indexed="8"/>
      <name val="Geneva"/>
    </font>
    <font>
      <u/>
      <sz val="14"/>
      <color indexed="13"/>
      <name val="Geneva"/>
    </font>
    <font>
      <sz val="9"/>
      <color indexed="13"/>
      <name val="Geneva"/>
    </font>
    <font>
      <sz val="8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205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NumberFormat="1" applyFont="1" applyFill="1" applyBorder="1" applyAlignment="1"/>
    <xf numFmtId="0" fontId="1" fillId="3" borderId="4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/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/>
    </xf>
    <xf numFmtId="0" fontId="2" fillId="2" borderId="13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14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7" xfId="0" applyNumberFormat="1" applyFont="1" applyFill="1" applyBorder="1" applyAlignment="1">
      <alignment horizontal="right"/>
    </xf>
    <xf numFmtId="0" fontId="4" fillId="2" borderId="18" xfId="0" applyNumberFormat="1" applyFont="1" applyFill="1" applyBorder="1" applyAlignment="1"/>
    <xf numFmtId="0" fontId="0" fillId="3" borderId="4" xfId="0" applyFont="1" applyFill="1" applyBorder="1" applyAlignment="1"/>
    <xf numFmtId="0" fontId="4" fillId="3" borderId="5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/>
    <xf numFmtId="0" fontId="4" fillId="3" borderId="5" xfId="0" applyNumberFormat="1" applyFont="1" applyFill="1" applyBorder="1" applyAlignment="1"/>
    <xf numFmtId="0" fontId="0" fillId="3" borderId="5" xfId="0" applyFont="1" applyFill="1" applyBorder="1" applyAlignment="1"/>
    <xf numFmtId="49" fontId="4" fillId="2" borderId="7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/>
    <xf numFmtId="0" fontId="5" fillId="2" borderId="13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/>
    <xf numFmtId="0" fontId="5" fillId="2" borderId="14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0" fontId="4" fillId="2" borderId="20" xfId="0" applyNumberFormat="1" applyFont="1" applyFill="1" applyBorder="1" applyAlignment="1"/>
    <xf numFmtId="1" fontId="5" fillId="2" borderId="21" xfId="0" applyNumberFormat="1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165" fontId="4" fillId="2" borderId="20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/>
    <xf numFmtId="0" fontId="4" fillId="3" borderId="23" xfId="0" applyNumberFormat="1" applyFont="1" applyFill="1" applyBorder="1" applyAlignment="1"/>
    <xf numFmtId="1" fontId="5" fillId="3" borderId="23" xfId="0" applyNumberFormat="1" applyFont="1" applyFill="1" applyBorder="1" applyAlignment="1">
      <alignment horizontal="center"/>
    </xf>
    <xf numFmtId="0" fontId="5" fillId="3" borderId="23" xfId="0" applyNumberFormat="1" applyFont="1" applyFill="1" applyBorder="1" applyAlignment="1">
      <alignment horizontal="center"/>
    </xf>
    <xf numFmtId="3" fontId="4" fillId="3" borderId="23" xfId="0" applyNumberFormat="1" applyFont="1" applyFill="1" applyBorder="1" applyAlignment="1">
      <alignment horizontal="center"/>
    </xf>
    <xf numFmtId="165" fontId="4" fillId="3" borderId="23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1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/>
    <xf numFmtId="1" fontId="5" fillId="2" borderId="7" xfId="0" applyNumberFormat="1" applyFont="1" applyFill="1" applyBorder="1" applyAlignment="1">
      <alignment horizontal="left"/>
    </xf>
    <xf numFmtId="1" fontId="7" fillId="2" borderId="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165" fontId="8" fillId="2" borderId="7" xfId="0" applyNumberFormat="1" applyFont="1" applyFill="1" applyBorder="1" applyAlignment="1">
      <alignment horizontal="right"/>
    </xf>
    <xf numFmtId="49" fontId="7" fillId="2" borderId="9" xfId="0" applyNumberFormat="1" applyFont="1" applyFill="1" applyBorder="1" applyAlignment="1"/>
    <xf numFmtId="1" fontId="5" fillId="2" borderId="7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right"/>
    </xf>
    <xf numFmtId="49" fontId="9" fillId="2" borderId="20" xfId="0" applyNumberFormat="1" applyFont="1" applyFill="1" applyBorder="1" applyAlignment="1">
      <alignment horizontal="left"/>
    </xf>
    <xf numFmtId="0" fontId="9" fillId="2" borderId="20" xfId="0" applyNumberFormat="1" applyFont="1" applyFill="1" applyBorder="1" applyAlignment="1"/>
    <xf numFmtId="0" fontId="9" fillId="2" borderId="20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left"/>
    </xf>
    <xf numFmtId="0" fontId="4" fillId="2" borderId="22" xfId="0" applyNumberFormat="1" applyFont="1" applyFill="1" applyBorder="1" applyAlignment="1">
      <alignment horizontal="center"/>
    </xf>
    <xf numFmtId="0" fontId="0" fillId="3" borderId="23" xfId="0" applyFont="1" applyFill="1" applyBorder="1" applyAlignment="1"/>
    <xf numFmtId="0" fontId="4" fillId="3" borderId="23" xfId="0" applyNumberFormat="1" applyFont="1" applyFill="1" applyBorder="1" applyAlignment="1">
      <alignment horizontal="left"/>
    </xf>
    <xf numFmtId="0" fontId="4" fillId="3" borderId="23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right"/>
    </xf>
    <xf numFmtId="49" fontId="7" fillId="2" borderId="9" xfId="0" applyNumberFormat="1" applyFont="1" applyFill="1" applyBorder="1" applyAlignment="1">
      <alignment horizontal="left"/>
    </xf>
    <xf numFmtId="0" fontId="4" fillId="2" borderId="20" xfId="0" applyNumberFormat="1" applyFont="1" applyFill="1" applyBorder="1" applyAlignment="1">
      <alignment horizontal="left"/>
    </xf>
    <xf numFmtId="0" fontId="0" fillId="3" borderId="24" xfId="0" applyFont="1" applyFill="1" applyBorder="1" applyAlignment="1"/>
    <xf numFmtId="0" fontId="4" fillId="3" borderId="24" xfId="0" applyNumberFormat="1" applyFont="1" applyFill="1" applyBorder="1" applyAlignment="1"/>
    <xf numFmtId="0" fontId="5" fillId="3" borderId="24" xfId="0" applyNumberFormat="1" applyFont="1" applyFill="1" applyBorder="1" applyAlignment="1">
      <alignment horizontal="center"/>
    </xf>
    <xf numFmtId="0" fontId="4" fillId="3" borderId="24" xfId="0" applyNumberFormat="1" applyFont="1" applyFill="1" applyBorder="1" applyAlignment="1">
      <alignment horizontal="left"/>
    </xf>
    <xf numFmtId="0" fontId="4" fillId="3" borderId="24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left"/>
    </xf>
    <xf numFmtId="1" fontId="5" fillId="3" borderId="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4" fillId="3" borderId="5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/>
    <xf numFmtId="1" fontId="4" fillId="3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165" fontId="10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/>
    <xf numFmtId="1" fontId="10" fillId="3" borderId="5" xfId="0" applyNumberFormat="1" applyFont="1" applyFill="1" applyBorder="1" applyAlignment="1"/>
    <xf numFmtId="1" fontId="5" fillId="3" borderId="5" xfId="0" applyNumberFormat="1" applyFont="1" applyFill="1" applyBorder="1" applyAlignment="1"/>
    <xf numFmtId="0" fontId="5" fillId="3" borderId="5" xfId="0" applyNumberFormat="1" applyFont="1" applyFill="1" applyBorder="1" applyAlignment="1">
      <alignment horizontal="right"/>
    </xf>
    <xf numFmtId="0" fontId="11" fillId="3" borderId="5" xfId="0" applyNumberFormat="1" applyFont="1" applyFill="1" applyBorder="1" applyAlignment="1">
      <alignment horizontal="right"/>
    </xf>
    <xf numFmtId="1" fontId="11" fillId="3" borderId="5" xfId="0" applyNumberFormat="1" applyFont="1" applyFill="1" applyBorder="1" applyAlignment="1">
      <alignment horizontal="right"/>
    </xf>
    <xf numFmtId="1" fontId="10" fillId="3" borderId="5" xfId="0" applyNumberFormat="1" applyFont="1" applyFill="1" applyBorder="1" applyAlignment="1">
      <alignment horizontal="right"/>
    </xf>
    <xf numFmtId="165" fontId="10" fillId="3" borderId="5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/>
    <xf numFmtId="49" fontId="0" fillId="3" borderId="5" xfId="0" applyNumberFormat="1" applyFont="1" applyFill="1" applyBorder="1" applyAlignment="1"/>
    <xf numFmtId="0" fontId="4" fillId="3" borderId="5" xfId="0" applyNumberFormat="1" applyFont="1" applyFill="1" applyBorder="1" applyAlignment="1">
      <alignment horizontal="right"/>
    </xf>
    <xf numFmtId="1" fontId="4" fillId="3" borderId="5" xfId="0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left"/>
    </xf>
    <xf numFmtId="1" fontId="10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right"/>
    </xf>
    <xf numFmtId="0" fontId="11" fillId="3" borderId="5" xfId="0" applyNumberFormat="1" applyFont="1" applyFill="1" applyBorder="1" applyAlignment="1">
      <alignment horizontal="left"/>
    </xf>
    <xf numFmtId="1" fontId="11" fillId="3" borderId="5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49" fontId="12" fillId="3" borderId="5" xfId="0" applyNumberFormat="1" applyFont="1" applyFill="1" applyBorder="1" applyAlignment="1">
      <alignment horizontal="left"/>
    </xf>
    <xf numFmtId="0" fontId="12" fillId="3" borderId="5" xfId="0" applyNumberFormat="1" applyFont="1" applyFill="1" applyBorder="1" applyAlignment="1">
      <alignment horizontal="left"/>
    </xf>
    <xf numFmtId="0" fontId="8" fillId="3" borderId="5" xfId="0" applyNumberFormat="1" applyFont="1" applyFill="1" applyBorder="1" applyAlignment="1">
      <alignment horizontal="left"/>
    </xf>
    <xf numFmtId="1" fontId="8" fillId="3" borderId="5" xfId="0" applyNumberFormat="1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/>
    </xf>
    <xf numFmtId="165" fontId="14" fillId="3" borderId="5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/>
    <xf numFmtId="165" fontId="15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/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/>
    <xf numFmtId="166" fontId="13" fillId="3" borderId="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4" fillId="2" borderId="6" xfId="0" applyNumberFormat="1" applyFont="1" applyFill="1" applyBorder="1" applyAlignment="1">
      <alignment horizontal="center"/>
    </xf>
    <xf numFmtId="0" fontId="0" fillId="2" borderId="6" xfId="0" applyNumberFormat="1" applyFont="1" applyFill="1" applyBorder="1" applyAlignment="1"/>
    <xf numFmtId="1" fontId="0" fillId="2" borderId="7" xfId="0" applyNumberFormat="1" applyFont="1" applyFill="1" applyBorder="1" applyAlignment="1"/>
    <xf numFmtId="1" fontId="17" fillId="2" borderId="7" xfId="0" applyNumberFormat="1" applyFont="1" applyFill="1" applyBorder="1" applyAlignment="1">
      <alignment horizontal="right"/>
    </xf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1" fontId="4" fillId="2" borderId="7" xfId="0" applyNumberFormat="1" applyFont="1" applyFill="1" applyBorder="1" applyAlignment="1"/>
    <xf numFmtId="1" fontId="11" fillId="2" borderId="7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/>
    <xf numFmtId="1" fontId="4" fillId="2" borderId="8" xfId="0" applyNumberFormat="1" applyFont="1" applyFill="1" applyBorder="1" applyAlignment="1"/>
    <xf numFmtId="49" fontId="0" fillId="2" borderId="6" xfId="0" applyNumberFormat="1" applyFont="1" applyFill="1" applyBorder="1" applyAlignment="1"/>
    <xf numFmtId="1" fontId="5" fillId="2" borderId="10" xfId="0" applyNumberFormat="1" applyFont="1" applyFill="1" applyBorder="1" applyAlignment="1">
      <alignment horizontal="right"/>
    </xf>
    <xf numFmtId="0" fontId="0" fillId="2" borderId="16" xfId="0" applyNumberFormat="1" applyFont="1" applyFill="1" applyBorder="1" applyAlignment="1"/>
    <xf numFmtId="0" fontId="0" fillId="2" borderId="13" xfId="0" applyNumberFormat="1" applyFont="1" applyFill="1" applyBorder="1" applyAlignment="1"/>
    <xf numFmtId="1" fontId="4" fillId="3" borderId="16" xfId="0" applyNumberFormat="1" applyFont="1" applyFill="1" applyBorder="1" applyAlignment="1"/>
    <xf numFmtId="1" fontId="4" fillId="2" borderId="15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4" fillId="3" borderId="16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right"/>
    </xf>
    <xf numFmtId="1" fontId="4" fillId="2" borderId="14" xfId="0" applyNumberFormat="1" applyFont="1" applyFill="1" applyBorder="1" applyAlignment="1"/>
    <xf numFmtId="49" fontId="4" fillId="2" borderId="25" xfId="0" applyNumberFormat="1" applyFont="1" applyFill="1" applyBorder="1" applyAlignment="1"/>
    <xf numFmtId="1" fontId="4" fillId="3" borderId="16" xfId="0" applyNumberFormat="1" applyFont="1" applyFill="1" applyBorder="1" applyAlignment="1">
      <alignment horizontal="right"/>
    </xf>
    <xf numFmtId="49" fontId="0" fillId="2" borderId="13" xfId="0" applyNumberFormat="1" applyFont="1" applyFill="1" applyBorder="1" applyAlignment="1"/>
    <xf numFmtId="3" fontId="4" fillId="2" borderId="7" xfId="0" applyNumberFormat="1" applyFont="1" applyFill="1" applyBorder="1" applyAlignment="1"/>
    <xf numFmtId="3" fontId="0" fillId="2" borderId="7" xfId="0" applyNumberFormat="1" applyFont="1" applyFill="1" applyBorder="1" applyAlignment="1"/>
    <xf numFmtId="1" fontId="5" fillId="2" borderId="8" xfId="0" applyNumberFormat="1" applyFont="1" applyFill="1" applyBorder="1" applyAlignment="1">
      <alignment horizontal="right"/>
    </xf>
    <xf numFmtId="3" fontId="0" fillId="2" borderId="8" xfId="0" applyNumberFormat="1" applyFont="1" applyFill="1" applyBorder="1" applyAlignment="1"/>
    <xf numFmtId="1" fontId="4" fillId="2" borderId="10" xfId="0" applyNumberFormat="1" applyFont="1" applyFill="1" applyBorder="1" applyAlignment="1"/>
    <xf numFmtId="1" fontId="5" fillId="2" borderId="26" xfId="0" applyNumberFormat="1" applyFont="1" applyFill="1" applyBorder="1" applyAlignment="1">
      <alignment horizontal="right"/>
    </xf>
    <xf numFmtId="49" fontId="4" fillId="2" borderId="14" xfId="0" applyNumberFormat="1" applyFont="1" applyFill="1" applyBorder="1" applyAlignment="1">
      <alignment horizontal="right"/>
    </xf>
    <xf numFmtId="3" fontId="0" fillId="2" borderId="27" xfId="0" applyNumberFormat="1" applyFont="1" applyFill="1" applyBorder="1" applyAlignment="1"/>
    <xf numFmtId="0" fontId="0" fillId="2" borderId="18" xfId="0" applyNumberFormat="1" applyFont="1" applyFill="1" applyBorder="1" applyAlignment="1"/>
    <xf numFmtId="1" fontId="5" fillId="2" borderId="15" xfId="0" applyNumberFormat="1" applyFont="1" applyFill="1" applyBorder="1" applyAlignment="1">
      <alignment horizontal="right"/>
    </xf>
    <xf numFmtId="3" fontId="0" fillId="2" borderId="15" xfId="0" applyNumberFormat="1" applyFont="1" applyFill="1" applyBorder="1" applyAlignment="1"/>
    <xf numFmtId="49" fontId="4" fillId="2" borderId="7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49" fontId="0" fillId="2" borderId="7" xfId="0" applyNumberFormat="1" applyFont="1" applyFill="1" applyBorder="1" applyAlignment="1"/>
    <xf numFmtId="3" fontId="4" fillId="2" borderId="7" xfId="0" applyNumberFormat="1" applyFont="1" applyFill="1" applyBorder="1" applyAlignment="1">
      <alignment horizontal="right"/>
    </xf>
    <xf numFmtId="3" fontId="0" fillId="2" borderId="8" xfId="0" applyNumberFormat="1" applyFont="1" applyFill="1" applyBorder="1" applyAlignment="1">
      <alignment horizontal="right"/>
    </xf>
    <xf numFmtId="3" fontId="0" fillId="2" borderId="27" xfId="0" applyNumberFormat="1" applyFont="1" applyFill="1" applyBorder="1" applyAlignment="1">
      <alignment horizontal="right"/>
    </xf>
    <xf numFmtId="1" fontId="5" fillId="2" borderId="21" xfId="0" applyNumberFormat="1" applyFont="1" applyFill="1" applyBorder="1" applyAlignment="1">
      <alignment horizontal="right"/>
    </xf>
    <xf numFmtId="1" fontId="4" fillId="2" borderId="21" xfId="0" applyNumberFormat="1" applyFont="1" applyFill="1" applyBorder="1" applyAlignment="1"/>
    <xf numFmtId="3" fontId="0" fillId="2" borderId="21" xfId="0" applyNumberFormat="1" applyFont="1" applyFill="1" applyBorder="1" applyAlignment="1"/>
    <xf numFmtId="1" fontId="4" fillId="2" borderId="9" xfId="0" applyNumberFormat="1" applyFont="1" applyFill="1" applyBorder="1" applyAlignment="1"/>
    <xf numFmtId="1" fontId="7" fillId="2" borderId="28" xfId="0" applyNumberFormat="1" applyFont="1" applyFill="1" applyBorder="1" applyAlignment="1">
      <alignment horizontal="right"/>
    </xf>
    <xf numFmtId="49" fontId="13" fillId="2" borderId="29" xfId="0" applyNumberFormat="1" applyFont="1" applyFill="1" applyBorder="1" applyAlignment="1">
      <alignment horizontal="right"/>
    </xf>
    <xf numFmtId="3" fontId="13" fillId="2" borderId="30" xfId="0" applyNumberFormat="1" applyFont="1" applyFill="1" applyBorder="1" applyAlignment="1"/>
    <xf numFmtId="0" fontId="0" fillId="2" borderId="31" xfId="0" applyNumberFormat="1" applyFont="1" applyFill="1" applyBorder="1" applyAlignment="1"/>
    <xf numFmtId="0" fontId="0" fillId="2" borderId="19" xfId="0" applyNumberFormat="1" applyFont="1" applyFill="1" applyBorder="1" applyAlignment="1"/>
    <xf numFmtId="1" fontId="4" fillId="2" borderId="20" xfId="0" applyNumberFormat="1" applyFont="1" applyFill="1" applyBorder="1" applyAlignment="1"/>
    <xf numFmtId="1" fontId="5" fillId="2" borderId="29" xfId="0" applyNumberFormat="1" applyFont="1" applyFill="1" applyBorder="1" applyAlignment="1">
      <alignment horizontal="right"/>
    </xf>
    <xf numFmtId="1" fontId="4" fillId="2" borderId="29" xfId="0" applyNumberFormat="1" applyFont="1" applyFill="1" applyBorder="1" applyAlignment="1"/>
    <xf numFmtId="0" fontId="0" fillId="2" borderId="29" xfId="0" applyNumberFormat="1" applyFont="1" applyFill="1" applyBorder="1" applyAlignment="1"/>
    <xf numFmtId="0" fontId="0" fillId="2" borderId="22" xfId="0" applyNumberFormat="1" applyFont="1" applyFill="1" applyBorder="1" applyAlignment="1"/>
    <xf numFmtId="1" fontId="5" fillId="3" borderId="24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9" fontId="16" fillId="2" borderId="6" xfId="0" applyNumberFormat="1" applyFont="1" applyFill="1" applyBorder="1" applyAlignment="1">
      <alignment horizontal="center"/>
    </xf>
    <xf numFmtId="0" fontId="16" fillId="2" borderId="7" xfId="0" applyNumberFormat="1" applyFont="1" applyFill="1" applyBorder="1" applyAlignment="1">
      <alignment horizontal="center"/>
    </xf>
    <xf numFmtId="0" fontId="16" fillId="2" borderId="9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15" fillId="2" borderId="2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49" fontId="3" fillId="3" borderId="11" xfId="0" applyNumberFormat="1" applyFont="1" applyFill="1" applyBorder="1" applyAlignment="1" applyProtection="1">
      <alignment horizontal="center"/>
      <protection locked="0"/>
    </xf>
    <xf numFmtId="0" fontId="3" fillId="3" borderId="12" xfId="0" applyNumberFormat="1" applyFont="1" applyFill="1" applyBorder="1" applyAlignment="1" applyProtection="1">
      <alignment horizontal="center"/>
      <protection locked="0"/>
    </xf>
    <xf numFmtId="0" fontId="5" fillId="3" borderId="16" xfId="0" applyNumberFormat="1" applyFont="1" applyFill="1" applyBorder="1" applyAlignment="1" applyProtection="1">
      <alignment horizontal="center"/>
      <protection locked="0"/>
    </xf>
    <xf numFmtId="1" fontId="5" fillId="3" borderId="16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FFFF"/>
      <rgbColor rgb="FFAAAAAA"/>
      <rgbColor rgb="FF0000D4"/>
      <rgbColor rgb="FFDD0806"/>
      <rgbColor rgb="FF006411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58"/>
  <sheetViews>
    <sheetView showGridLines="0" tabSelected="1" view="pageLayout" workbookViewId="0">
      <selection activeCell="C37" sqref="C37"/>
    </sheetView>
  </sheetViews>
  <sheetFormatPr baseColWidth="10" defaultColWidth="11" defaultRowHeight="16" customHeight="1" x14ac:dyDescent="0"/>
  <cols>
    <col min="1" max="1" width="3.1640625" style="1" customWidth="1"/>
    <col min="2" max="2" width="17.5" style="1" customWidth="1"/>
    <col min="3" max="3" width="4.6640625" style="1" customWidth="1"/>
    <col min="4" max="4" width="9.1640625" style="1" customWidth="1"/>
    <col min="5" max="5" width="22.6640625" style="1" customWidth="1"/>
    <col min="6" max="6" width="13.6640625" style="1" customWidth="1"/>
    <col min="7" max="7" width="9.1640625" style="1" customWidth="1"/>
    <col min="8" max="8" width="15.5" style="1" customWidth="1"/>
    <col min="9" max="9" width="8.83203125" style="1" customWidth="1"/>
    <col min="10" max="10" width="7" style="1" customWidth="1"/>
    <col min="11" max="11" width="10.5" style="1" customWidth="1"/>
    <col min="12" max="12" width="14.6640625" style="1" customWidth="1"/>
    <col min="13" max="256" width="11" style="1" customWidth="1"/>
  </cols>
  <sheetData>
    <row r="1" spans="1:12" ht="27" customHeight="1">
      <c r="A1" s="2"/>
      <c r="B1" s="192" t="s">
        <v>0</v>
      </c>
      <c r="C1" s="193"/>
      <c r="D1" s="193"/>
      <c r="E1" s="193"/>
      <c r="F1" s="193"/>
      <c r="G1" s="194"/>
      <c r="H1" s="3"/>
      <c r="I1" s="4"/>
      <c r="J1" s="4"/>
      <c r="K1" s="4"/>
      <c r="L1" s="4"/>
    </row>
    <row r="2" spans="1:12" ht="22.75" customHeight="1">
      <c r="A2" s="5"/>
      <c r="B2" s="6"/>
      <c r="C2" s="7" t="s">
        <v>1</v>
      </c>
      <c r="D2" s="8"/>
      <c r="E2" s="8"/>
      <c r="F2" s="6"/>
      <c r="G2" s="9"/>
      <c r="H2" s="10"/>
      <c r="I2" s="11"/>
      <c r="J2" s="11"/>
      <c r="K2" s="11"/>
      <c r="L2" s="11"/>
    </row>
    <row r="3" spans="1:12" ht="22.75" customHeight="1">
      <c r="A3" s="5"/>
      <c r="B3" s="6"/>
      <c r="C3" s="12" t="s">
        <v>2</v>
      </c>
      <c r="D3" s="201" t="s">
        <v>99</v>
      </c>
      <c r="E3" s="202"/>
      <c r="F3" s="13"/>
      <c r="G3" s="9"/>
      <c r="H3" s="10"/>
      <c r="I3" s="11"/>
      <c r="J3" s="11"/>
      <c r="K3" s="11"/>
      <c r="L3" s="11"/>
    </row>
    <row r="4" spans="1:12" ht="15" customHeight="1">
      <c r="A4" s="14"/>
      <c r="B4" s="15"/>
      <c r="C4" s="15"/>
      <c r="D4" s="16"/>
      <c r="E4" s="17"/>
      <c r="F4" s="18"/>
      <c r="G4" s="19"/>
      <c r="H4" s="3"/>
      <c r="I4" s="4"/>
      <c r="J4" s="4"/>
      <c r="K4" s="4"/>
      <c r="L4" s="4"/>
    </row>
    <row r="5" spans="1:12" ht="16.25" customHeight="1">
      <c r="A5" s="20"/>
      <c r="B5" s="21"/>
      <c r="C5" s="22" t="s">
        <v>3</v>
      </c>
      <c r="D5" s="203">
        <v>70</v>
      </c>
      <c r="E5" s="23" t="s">
        <v>4</v>
      </c>
      <c r="F5" s="203">
        <v>700</v>
      </c>
      <c r="G5" s="24"/>
      <c r="H5" s="25"/>
      <c r="I5" s="26"/>
      <c r="J5" s="26"/>
      <c r="K5" s="26"/>
      <c r="L5" s="26"/>
    </row>
    <row r="6" spans="1:12" ht="16.25" customHeight="1">
      <c r="A6" s="20"/>
      <c r="B6" s="21"/>
      <c r="C6" s="21"/>
      <c r="D6" s="27"/>
      <c r="E6" s="28"/>
      <c r="F6" s="27"/>
      <c r="G6" s="29"/>
      <c r="H6" s="30"/>
      <c r="I6" s="26"/>
      <c r="J6" s="26"/>
      <c r="K6" s="26"/>
      <c r="L6" s="26"/>
    </row>
    <row r="7" spans="1:12" ht="16.25" customHeight="1">
      <c r="A7" s="20"/>
      <c r="B7" s="21"/>
      <c r="C7" s="21"/>
      <c r="D7" s="31"/>
      <c r="E7" s="28"/>
      <c r="F7" s="31"/>
      <c r="G7" s="29"/>
      <c r="H7" s="30"/>
      <c r="I7" s="26"/>
      <c r="J7" s="26"/>
      <c r="K7" s="26"/>
      <c r="L7" s="26"/>
    </row>
    <row r="8" spans="1:12" ht="16.25" customHeight="1">
      <c r="A8" s="20"/>
      <c r="B8" s="21"/>
      <c r="C8" s="21"/>
      <c r="D8" s="31"/>
      <c r="E8" s="32" t="s">
        <v>5</v>
      </c>
      <c r="F8" s="32" t="s">
        <v>6</v>
      </c>
      <c r="G8" s="33"/>
      <c r="H8" s="25"/>
      <c r="I8" s="34"/>
      <c r="J8" s="34"/>
      <c r="K8" s="35"/>
      <c r="L8" s="35"/>
    </row>
    <row r="9" spans="1:12" ht="16.25" customHeight="1">
      <c r="A9" s="20"/>
      <c r="B9" s="21"/>
      <c r="C9" s="21"/>
      <c r="D9" s="31"/>
      <c r="E9" s="36" t="s">
        <v>7</v>
      </c>
      <c r="F9" s="36" t="s">
        <v>8</v>
      </c>
      <c r="G9" s="33"/>
      <c r="H9" s="25"/>
      <c r="I9" s="34"/>
      <c r="J9" s="34"/>
      <c r="K9" s="35"/>
      <c r="L9" s="35"/>
    </row>
    <row r="10" spans="1:12" ht="16.25" customHeight="1">
      <c r="A10" s="20"/>
      <c r="B10" s="21"/>
      <c r="C10" s="37"/>
      <c r="D10" s="31"/>
      <c r="E10" s="38"/>
      <c r="F10" s="38"/>
      <c r="G10" s="33"/>
      <c r="H10" s="25"/>
      <c r="I10" s="34"/>
      <c r="J10" s="34"/>
      <c r="K10" s="35"/>
      <c r="L10" s="35"/>
    </row>
    <row r="11" spans="1:12" ht="16.25" customHeight="1">
      <c r="A11" s="20"/>
      <c r="B11" s="39" t="s">
        <v>9</v>
      </c>
      <c r="C11" s="203">
        <v>0</v>
      </c>
      <c r="D11" s="40"/>
      <c r="E11" s="41"/>
      <c r="F11" s="42"/>
      <c r="G11" s="33"/>
      <c r="H11" s="25"/>
      <c r="I11" s="35"/>
      <c r="J11" s="35"/>
      <c r="K11" s="35"/>
      <c r="L11" s="35"/>
    </row>
    <row r="12" spans="1:12" ht="16.25" customHeight="1">
      <c r="A12" s="20"/>
      <c r="B12" s="21"/>
      <c r="C12" s="43"/>
      <c r="D12" s="31"/>
      <c r="E12" s="44"/>
      <c r="F12" s="42"/>
      <c r="G12" s="33"/>
      <c r="H12" s="25"/>
      <c r="I12" s="35"/>
      <c r="J12" s="35"/>
      <c r="K12" s="35"/>
      <c r="L12" s="35"/>
    </row>
    <row r="13" spans="1:12" ht="16.25" customHeight="1">
      <c r="A13" s="20"/>
      <c r="B13" s="39" t="s">
        <v>10</v>
      </c>
      <c r="C13" s="203">
        <v>0</v>
      </c>
      <c r="D13" s="40"/>
      <c r="E13" s="44"/>
      <c r="F13" s="42"/>
      <c r="G13" s="33"/>
      <c r="H13" s="25"/>
      <c r="I13" s="35"/>
      <c r="J13" s="35"/>
      <c r="K13" s="35"/>
      <c r="L13" s="35"/>
    </row>
    <row r="14" spans="1:12" ht="16.25" customHeight="1">
      <c r="A14" s="20"/>
      <c r="B14" s="21"/>
      <c r="C14" s="43"/>
      <c r="D14" s="31"/>
      <c r="E14" s="44"/>
      <c r="F14" s="42"/>
      <c r="G14" s="33"/>
      <c r="H14" s="25"/>
      <c r="I14" s="35"/>
      <c r="J14" s="35"/>
      <c r="K14" s="35"/>
      <c r="L14" s="35"/>
    </row>
    <row r="15" spans="1:12" ht="16.25" customHeight="1">
      <c r="A15" s="20"/>
      <c r="B15" s="39" t="s">
        <v>11</v>
      </c>
      <c r="C15" s="203">
        <v>0</v>
      </c>
      <c r="D15" s="40"/>
      <c r="E15" s="44"/>
      <c r="F15" s="42"/>
      <c r="G15" s="33"/>
      <c r="H15" s="25"/>
      <c r="I15" s="35"/>
      <c r="J15" s="35"/>
      <c r="K15" s="35"/>
      <c r="L15" s="35"/>
    </row>
    <row r="16" spans="1:12" ht="16.25" customHeight="1">
      <c r="A16" s="20"/>
      <c r="B16" s="21"/>
      <c r="C16" s="43"/>
      <c r="D16" s="31"/>
      <c r="E16" s="44"/>
      <c r="F16" s="42"/>
      <c r="G16" s="33"/>
      <c r="H16" s="25"/>
      <c r="I16" s="35"/>
      <c r="J16" s="35"/>
      <c r="K16" s="35"/>
      <c r="L16" s="35"/>
    </row>
    <row r="17" spans="1:12" ht="16.25" customHeight="1">
      <c r="A17" s="20"/>
      <c r="B17" s="39" t="s">
        <v>12</v>
      </c>
      <c r="C17" s="204">
        <v>0</v>
      </c>
      <c r="D17" s="40"/>
      <c r="E17" s="44"/>
      <c r="F17" s="42"/>
      <c r="G17" s="33"/>
      <c r="H17" s="25"/>
      <c r="I17" s="35"/>
      <c r="J17" s="35"/>
      <c r="K17" s="35"/>
      <c r="L17" s="35"/>
    </row>
    <row r="18" spans="1:12" ht="16.25" customHeight="1">
      <c r="A18" s="20"/>
      <c r="B18" s="21"/>
      <c r="C18" s="43"/>
      <c r="D18" s="31"/>
      <c r="E18" s="44"/>
      <c r="F18" s="42"/>
      <c r="G18" s="33"/>
      <c r="H18" s="25"/>
      <c r="I18" s="45"/>
      <c r="J18" s="35"/>
      <c r="K18" s="35"/>
      <c r="L18" s="35"/>
    </row>
    <row r="19" spans="1:12" ht="16.25" customHeight="1">
      <c r="A19" s="20"/>
      <c r="B19" s="39" t="s">
        <v>13</v>
      </c>
      <c r="C19" s="204">
        <v>0</v>
      </c>
      <c r="D19" s="40"/>
      <c r="E19" s="44"/>
      <c r="F19" s="42"/>
      <c r="G19" s="33"/>
      <c r="H19" s="25"/>
      <c r="I19" s="35"/>
      <c r="J19" s="35"/>
      <c r="K19" s="35"/>
      <c r="L19" s="35"/>
    </row>
    <row r="20" spans="1:12" ht="16.25" customHeight="1">
      <c r="A20" s="20"/>
      <c r="B20" s="21"/>
      <c r="C20" s="43"/>
      <c r="D20" s="31"/>
      <c r="E20" s="44"/>
      <c r="F20" s="42"/>
      <c r="G20" s="33"/>
      <c r="H20" s="25"/>
      <c r="I20" s="35"/>
      <c r="J20" s="35"/>
      <c r="K20" s="35"/>
      <c r="L20" s="35"/>
    </row>
    <row r="21" spans="1:12" ht="16.25" customHeight="1">
      <c r="A21" s="20"/>
      <c r="B21" s="39" t="s">
        <v>14</v>
      </c>
      <c r="C21" s="203">
        <v>0</v>
      </c>
      <c r="D21" s="40"/>
      <c r="E21" s="44">
        <f>Time!H44</f>
        <v>0</v>
      </c>
      <c r="F21" s="42">
        <f>Time!I44</f>
        <v>0</v>
      </c>
      <c r="G21" s="33"/>
      <c r="H21" s="25"/>
      <c r="I21" s="35"/>
      <c r="J21" s="35"/>
      <c r="K21" s="35"/>
      <c r="L21" s="35"/>
    </row>
    <row r="22" spans="1:12" ht="16.25" customHeight="1">
      <c r="A22" s="20"/>
      <c r="B22" s="21"/>
      <c r="C22" s="46"/>
      <c r="D22" s="31"/>
      <c r="E22" s="44"/>
      <c r="F22" s="42"/>
      <c r="G22" s="33"/>
      <c r="H22" s="25"/>
      <c r="I22" s="35"/>
      <c r="J22" s="35"/>
      <c r="K22" s="35"/>
      <c r="L22" s="35"/>
    </row>
    <row r="23" spans="1:12" ht="16.25" customHeight="1">
      <c r="A23" s="20"/>
      <c r="B23" s="39" t="s">
        <v>15</v>
      </c>
      <c r="C23" s="204">
        <v>0</v>
      </c>
      <c r="D23" s="40"/>
      <c r="E23" s="44">
        <f>Time!H80</f>
        <v>0</v>
      </c>
      <c r="F23" s="42">
        <f>Time!I80</f>
        <v>0</v>
      </c>
      <c r="G23" s="33"/>
      <c r="H23" s="25"/>
      <c r="I23" s="35"/>
      <c r="J23" s="35"/>
      <c r="K23" s="35"/>
      <c r="L23" s="35"/>
    </row>
    <row r="24" spans="1:12" ht="16.25" customHeight="1">
      <c r="A24" s="20"/>
      <c r="B24" s="21"/>
      <c r="C24" s="43"/>
      <c r="D24" s="31"/>
      <c r="E24" s="44"/>
      <c r="F24" s="42"/>
      <c r="G24" s="33"/>
      <c r="H24" s="25"/>
      <c r="I24" s="35"/>
      <c r="J24" s="35"/>
      <c r="K24" s="35"/>
      <c r="L24" s="35"/>
    </row>
    <row r="25" spans="1:12" ht="16.25" customHeight="1">
      <c r="A25" s="20"/>
      <c r="B25" s="39" t="s">
        <v>16</v>
      </c>
      <c r="C25" s="204">
        <v>0</v>
      </c>
      <c r="D25" s="40"/>
      <c r="E25" s="44">
        <f>Time!H56</f>
        <v>0</v>
      </c>
      <c r="F25" s="42">
        <f>Time!I56</f>
        <v>0</v>
      </c>
      <c r="G25" s="33"/>
      <c r="H25" s="25"/>
      <c r="I25" s="35"/>
      <c r="J25" s="35"/>
      <c r="K25" s="35"/>
      <c r="L25" s="35"/>
    </row>
    <row r="26" spans="1:12" ht="16.25" customHeight="1">
      <c r="A26" s="20"/>
      <c r="B26" s="21"/>
      <c r="C26" s="43"/>
      <c r="D26" s="31"/>
      <c r="E26" s="44"/>
      <c r="F26" s="42"/>
      <c r="G26" s="33"/>
      <c r="H26" s="25"/>
      <c r="I26" s="35"/>
      <c r="J26" s="35"/>
      <c r="K26" s="35"/>
      <c r="L26" s="35"/>
    </row>
    <row r="27" spans="1:12" ht="16.25" customHeight="1">
      <c r="A27" s="20"/>
      <c r="B27" s="39" t="s">
        <v>17</v>
      </c>
      <c r="C27" s="204">
        <v>0</v>
      </c>
      <c r="D27" s="40"/>
      <c r="E27" s="44">
        <f>Time!H62</f>
        <v>0</v>
      </c>
      <c r="F27" s="42">
        <f>Time!I62</f>
        <v>0</v>
      </c>
      <c r="G27" s="33"/>
      <c r="H27" s="25"/>
      <c r="I27" s="35"/>
      <c r="J27" s="35"/>
      <c r="K27" s="35"/>
      <c r="L27" s="35"/>
    </row>
    <row r="28" spans="1:12" ht="16.25" customHeight="1">
      <c r="A28" s="20"/>
      <c r="B28" s="21"/>
      <c r="C28" s="43"/>
      <c r="D28" s="31"/>
      <c r="E28" s="44"/>
      <c r="F28" s="42"/>
      <c r="G28" s="33"/>
      <c r="H28" s="25"/>
      <c r="I28" s="35"/>
      <c r="J28" s="35"/>
      <c r="K28" s="35"/>
      <c r="L28" s="35"/>
    </row>
    <row r="29" spans="1:12" ht="16.25" customHeight="1">
      <c r="A29" s="20"/>
      <c r="B29" s="39" t="s">
        <v>18</v>
      </c>
      <c r="C29" s="203">
        <v>0</v>
      </c>
      <c r="D29" s="40"/>
      <c r="E29" s="44">
        <f>Time!H68</f>
        <v>0</v>
      </c>
      <c r="F29" s="42">
        <f>Time!I68</f>
        <v>0</v>
      </c>
      <c r="G29" s="33"/>
      <c r="H29" s="25"/>
      <c r="I29" s="35"/>
      <c r="J29" s="35"/>
      <c r="K29" s="35"/>
      <c r="L29" s="35"/>
    </row>
    <row r="30" spans="1:12" ht="16.25" customHeight="1">
      <c r="A30" s="20"/>
      <c r="B30" s="21"/>
      <c r="C30" s="43"/>
      <c r="D30" s="31"/>
      <c r="E30" s="44"/>
      <c r="F30" s="42"/>
      <c r="G30" s="33"/>
      <c r="H30" s="25"/>
      <c r="I30" s="35"/>
      <c r="J30" s="35"/>
      <c r="K30" s="35"/>
      <c r="L30" s="35"/>
    </row>
    <row r="31" spans="1:12" ht="16.25" customHeight="1">
      <c r="A31" s="20"/>
      <c r="B31" s="39" t="s">
        <v>19</v>
      </c>
      <c r="C31" s="203">
        <v>0</v>
      </c>
      <c r="D31" s="40"/>
      <c r="E31" s="44">
        <f>Time!H74</f>
        <v>0</v>
      </c>
      <c r="F31" s="42">
        <f>Time!I74</f>
        <v>0</v>
      </c>
      <c r="G31" s="33"/>
      <c r="H31" s="25"/>
      <c r="I31" s="35"/>
      <c r="J31" s="35"/>
      <c r="K31" s="35"/>
      <c r="L31" s="35"/>
    </row>
    <row r="32" spans="1:12" ht="16.25" customHeight="1">
      <c r="A32" s="20"/>
      <c r="B32" s="21"/>
      <c r="C32" s="43"/>
      <c r="D32" s="31"/>
      <c r="E32" s="44"/>
      <c r="F32" s="42"/>
      <c r="G32" s="33"/>
      <c r="H32" s="25"/>
      <c r="I32" s="35"/>
      <c r="J32" s="35"/>
      <c r="K32" s="35"/>
      <c r="L32" s="35"/>
    </row>
    <row r="33" spans="1:12" ht="16.25" customHeight="1">
      <c r="A33" s="20"/>
      <c r="B33" s="39" t="s">
        <v>20</v>
      </c>
      <c r="C33" s="204">
        <v>0</v>
      </c>
      <c r="D33" s="40"/>
      <c r="E33" s="44">
        <f>Time!H86</f>
        <v>0</v>
      </c>
      <c r="F33" s="42">
        <f>Time!I86</f>
        <v>0</v>
      </c>
      <c r="G33" s="33"/>
      <c r="H33" s="25"/>
      <c r="I33" s="35"/>
      <c r="J33" s="35"/>
      <c r="K33" s="35"/>
      <c r="L33" s="35"/>
    </row>
    <row r="34" spans="1:12" ht="16.25" customHeight="1">
      <c r="A34" s="20"/>
      <c r="B34" s="21"/>
      <c r="C34" s="43"/>
      <c r="D34" s="31"/>
      <c r="E34" s="44"/>
      <c r="F34" s="42"/>
      <c r="G34" s="33"/>
      <c r="H34" s="25"/>
      <c r="I34" s="35"/>
      <c r="J34" s="35"/>
      <c r="K34" s="35"/>
      <c r="L34" s="35"/>
    </row>
    <row r="35" spans="1:12" ht="16.25" customHeight="1">
      <c r="A35" s="20"/>
      <c r="B35" s="39" t="s">
        <v>21</v>
      </c>
      <c r="C35" s="204">
        <v>0</v>
      </c>
      <c r="D35" s="40"/>
      <c r="E35" s="44">
        <f>Time!H90</f>
        <v>0</v>
      </c>
      <c r="F35" s="42">
        <f>Time!I90</f>
        <v>0</v>
      </c>
      <c r="G35" s="33"/>
      <c r="H35" s="25"/>
      <c r="I35" s="35"/>
      <c r="J35" s="35"/>
      <c r="K35" s="35"/>
      <c r="L35" s="35"/>
    </row>
    <row r="36" spans="1:12" ht="16.25" customHeight="1">
      <c r="A36" s="20"/>
      <c r="B36" s="21"/>
      <c r="C36" s="47"/>
      <c r="D36" s="31"/>
      <c r="E36" s="44"/>
      <c r="F36" s="42"/>
      <c r="G36" s="33"/>
      <c r="H36" s="25"/>
      <c r="I36" s="35"/>
      <c r="J36" s="35"/>
      <c r="K36" s="35"/>
      <c r="L36" s="35"/>
    </row>
    <row r="37" spans="1:12" ht="16.25" customHeight="1">
      <c r="A37" s="20"/>
      <c r="B37" s="39" t="s">
        <v>22</v>
      </c>
      <c r="C37" s="204">
        <v>0</v>
      </c>
      <c r="D37" s="40"/>
      <c r="E37" s="44">
        <f>Time!H50</f>
        <v>0</v>
      </c>
      <c r="F37" s="42">
        <f>Time!I50</f>
        <v>0</v>
      </c>
      <c r="G37" s="33"/>
      <c r="H37" s="25"/>
      <c r="I37" s="35"/>
      <c r="J37" s="35"/>
      <c r="K37" s="35"/>
      <c r="L37" s="35"/>
    </row>
    <row r="38" spans="1:12" ht="16.75" customHeight="1">
      <c r="A38" s="48"/>
      <c r="B38" s="49"/>
      <c r="C38" s="50"/>
      <c r="D38" s="51"/>
      <c r="E38" s="52"/>
      <c r="F38" s="53"/>
      <c r="G38" s="54"/>
      <c r="H38" s="25"/>
      <c r="I38" s="35"/>
      <c r="J38" s="35"/>
      <c r="K38" s="35"/>
      <c r="L38" s="35"/>
    </row>
    <row r="39" spans="1:12" ht="17.25" customHeight="1">
      <c r="A39" s="55"/>
      <c r="B39" s="55"/>
      <c r="C39" s="56"/>
      <c r="D39" s="57"/>
      <c r="E39" s="58"/>
      <c r="F39" s="59"/>
      <c r="G39" s="55"/>
      <c r="H39" s="35"/>
      <c r="I39" s="35"/>
      <c r="J39" s="35"/>
      <c r="K39" s="35"/>
      <c r="L39" s="35"/>
    </row>
    <row r="40" spans="1:12" ht="16.75" customHeight="1">
      <c r="A40" s="60"/>
      <c r="B40" s="61"/>
      <c r="C40" s="62"/>
      <c r="D40" s="63"/>
      <c r="E40" s="64"/>
      <c r="F40" s="65"/>
      <c r="G40" s="66"/>
      <c r="H40" s="25"/>
      <c r="I40" s="35"/>
      <c r="J40" s="35"/>
      <c r="K40" s="35"/>
      <c r="L40" s="35"/>
    </row>
    <row r="41" spans="1:12" ht="18" customHeight="1">
      <c r="A41" s="20"/>
      <c r="B41" s="67"/>
      <c r="C41" s="67"/>
      <c r="D41" s="68"/>
      <c r="E41" s="69" t="s">
        <v>23</v>
      </c>
      <c r="F41" s="70">
        <f>SUM(F11:F37)</f>
        <v>0</v>
      </c>
      <c r="G41" s="71" t="s">
        <v>8</v>
      </c>
      <c r="H41" s="25"/>
      <c r="I41" s="35"/>
      <c r="J41" s="35"/>
      <c r="K41" s="35"/>
      <c r="L41" s="35"/>
    </row>
    <row r="42" spans="1:12" ht="16.25" customHeight="1">
      <c r="A42" s="20"/>
      <c r="B42" s="67"/>
      <c r="C42" s="67"/>
      <c r="D42" s="72"/>
      <c r="E42" s="73"/>
      <c r="F42" s="42"/>
      <c r="G42" s="33"/>
      <c r="H42" s="25"/>
      <c r="I42" s="35"/>
      <c r="J42" s="35"/>
      <c r="K42" s="35"/>
      <c r="L42" s="35"/>
    </row>
    <row r="43" spans="1:12" ht="16.25" customHeight="1">
      <c r="A43" s="20"/>
      <c r="B43" s="21"/>
      <c r="C43" s="74"/>
      <c r="D43" s="75"/>
      <c r="E43" s="73"/>
      <c r="F43" s="42"/>
      <c r="G43" s="33"/>
      <c r="H43" s="25"/>
      <c r="I43" s="35"/>
      <c r="J43" s="35"/>
      <c r="K43" s="35"/>
      <c r="L43" s="35"/>
    </row>
    <row r="44" spans="1:12" ht="18" customHeight="1">
      <c r="A44" s="20"/>
      <c r="B44" s="21"/>
      <c r="C44" s="74"/>
      <c r="D44" s="68"/>
      <c r="E44" s="69" t="s">
        <v>24</v>
      </c>
      <c r="F44" s="70">
        <f>(F41+Time!I93+Time!I94)*Time!K96</f>
        <v>0</v>
      </c>
      <c r="G44" s="71" t="s">
        <v>8</v>
      </c>
      <c r="H44" s="25"/>
      <c r="I44" s="35"/>
      <c r="J44" s="35"/>
      <c r="K44" s="35"/>
      <c r="L44" s="35"/>
    </row>
    <row r="45" spans="1:12" ht="16.25" customHeight="1">
      <c r="A45" s="20"/>
      <c r="B45" s="21"/>
      <c r="C45" s="74"/>
      <c r="D45" s="31"/>
      <c r="E45" s="73"/>
      <c r="F45" s="73"/>
      <c r="G45" s="33"/>
      <c r="H45" s="25"/>
      <c r="I45" s="35"/>
      <c r="J45" s="35"/>
      <c r="K45" s="35"/>
      <c r="L45" s="35"/>
    </row>
    <row r="46" spans="1:12" ht="16.75" customHeight="1">
      <c r="A46" s="48"/>
      <c r="B46" s="76" t="s">
        <v>25</v>
      </c>
      <c r="C46" s="77"/>
      <c r="D46" s="78"/>
      <c r="E46" s="79"/>
      <c r="F46" s="51"/>
      <c r="G46" s="80"/>
      <c r="H46" s="30"/>
      <c r="I46" s="26"/>
      <c r="J46" s="26"/>
      <c r="K46" s="26"/>
      <c r="L46" s="26"/>
    </row>
    <row r="47" spans="1:12" ht="17.25" customHeight="1">
      <c r="A47" s="81"/>
      <c r="B47" s="55"/>
      <c r="C47" s="55"/>
      <c r="D47" s="57"/>
      <c r="E47" s="82"/>
      <c r="F47" s="57"/>
      <c r="G47" s="83"/>
      <c r="H47" s="84"/>
      <c r="I47" s="26"/>
      <c r="J47" s="26"/>
      <c r="K47" s="26"/>
      <c r="L47" s="26"/>
    </row>
    <row r="48" spans="1:12" ht="16.75" customHeight="1">
      <c r="A48" s="60"/>
      <c r="B48" s="61"/>
      <c r="C48" s="61"/>
      <c r="D48" s="63"/>
      <c r="E48" s="85"/>
      <c r="F48" s="63"/>
      <c r="G48" s="86"/>
      <c r="H48" s="30"/>
      <c r="I48" s="26"/>
      <c r="J48" s="26"/>
      <c r="K48" s="26"/>
      <c r="L48" s="26"/>
    </row>
    <row r="49" spans="1:12" ht="18" customHeight="1">
      <c r="A49" s="20"/>
      <c r="B49" s="21"/>
      <c r="C49" s="21"/>
      <c r="D49" s="87"/>
      <c r="E49" s="69" t="s">
        <v>26</v>
      </c>
      <c r="F49" s="88">
        <f>((ROUND(Money!E45/1000,0))*1000)*Time!K96</f>
        <v>0</v>
      </c>
      <c r="G49" s="89" t="str">
        <f>Money!B14</f>
        <v>EUR</v>
      </c>
      <c r="H49" s="30"/>
      <c r="I49" s="26"/>
      <c r="J49" s="26"/>
      <c r="K49" s="26"/>
      <c r="L49" s="26"/>
    </row>
    <row r="50" spans="1:12" ht="16.75" customHeight="1">
      <c r="A50" s="48"/>
      <c r="B50" s="49"/>
      <c r="C50" s="49"/>
      <c r="D50" s="51"/>
      <c r="E50" s="90"/>
      <c r="F50" s="51"/>
      <c r="G50" s="80"/>
      <c r="H50" s="30"/>
      <c r="I50" s="26"/>
      <c r="J50" s="26"/>
      <c r="K50" s="26"/>
      <c r="L50" s="26"/>
    </row>
    <row r="51" spans="1:12" ht="16.75" customHeight="1">
      <c r="A51" s="91"/>
      <c r="B51" s="92"/>
      <c r="C51" s="92"/>
      <c r="D51" s="93"/>
      <c r="E51" s="94"/>
      <c r="F51" s="93"/>
      <c r="G51" s="95"/>
      <c r="H51" s="84"/>
      <c r="I51" s="26"/>
      <c r="J51" s="26"/>
      <c r="K51" s="26"/>
      <c r="L51" s="26"/>
    </row>
    <row r="52" spans="1:12" ht="16.25" customHeight="1">
      <c r="A52" s="35"/>
      <c r="B52" s="34"/>
      <c r="C52" s="34"/>
      <c r="D52" s="84"/>
      <c r="E52" s="96"/>
      <c r="F52" s="97"/>
      <c r="G52" s="26"/>
      <c r="H52" s="84"/>
      <c r="I52" s="26"/>
      <c r="J52" s="26"/>
      <c r="K52" s="26"/>
      <c r="L52" s="26"/>
    </row>
    <row r="53" spans="1:12" ht="16.25" customHeight="1">
      <c r="A53" s="35"/>
      <c r="B53" s="34"/>
      <c r="C53" s="34"/>
      <c r="D53" s="84"/>
      <c r="E53" s="96"/>
      <c r="F53" s="84"/>
      <c r="G53" s="26"/>
      <c r="H53" s="84"/>
      <c r="I53" s="26"/>
      <c r="J53" s="26"/>
      <c r="K53" s="26"/>
      <c r="L53" s="26"/>
    </row>
    <row r="54" spans="1:12" ht="16.25" customHeight="1">
      <c r="A54" s="35"/>
      <c r="B54" s="34"/>
      <c r="C54" s="34"/>
      <c r="D54" s="84"/>
      <c r="E54" s="96"/>
      <c r="F54" s="84"/>
      <c r="G54" s="26"/>
      <c r="H54" s="84"/>
      <c r="I54" s="26"/>
      <c r="J54" s="26"/>
      <c r="K54" s="26"/>
      <c r="L54" s="26"/>
    </row>
    <row r="55" spans="1:12" ht="16.25" customHeight="1">
      <c r="A55" s="35"/>
      <c r="B55" s="34"/>
      <c r="C55" s="34"/>
      <c r="D55" s="84"/>
      <c r="E55" s="96"/>
      <c r="F55" s="84"/>
      <c r="G55" s="26"/>
      <c r="H55" s="84"/>
      <c r="I55" s="26"/>
      <c r="J55" s="26"/>
      <c r="K55" s="26"/>
      <c r="L55" s="26"/>
    </row>
    <row r="56" spans="1:12" ht="16.25" customHeight="1">
      <c r="A56" s="35"/>
      <c r="B56" s="34"/>
      <c r="C56" s="34"/>
      <c r="D56" s="84"/>
      <c r="E56" s="96"/>
      <c r="F56" s="84"/>
      <c r="G56" s="26"/>
      <c r="H56" s="84"/>
      <c r="I56" s="26"/>
      <c r="J56" s="26"/>
      <c r="K56" s="26"/>
      <c r="L56" s="26"/>
    </row>
    <row r="57" spans="1:12" ht="16.25" customHeight="1">
      <c r="A57" s="35"/>
      <c r="B57" s="34"/>
      <c r="C57" s="34"/>
      <c r="D57" s="84"/>
      <c r="E57" s="96"/>
      <c r="F57" s="84"/>
      <c r="G57" s="26"/>
      <c r="H57" s="84"/>
      <c r="I57" s="26"/>
      <c r="J57" s="26"/>
      <c r="K57" s="26"/>
      <c r="L57" s="26"/>
    </row>
    <row r="58" spans="1:12" ht="16.25" customHeight="1">
      <c r="A58" s="35"/>
      <c r="B58" s="34"/>
      <c r="C58" s="34"/>
      <c r="D58" s="84"/>
      <c r="E58" s="96"/>
      <c r="F58" s="84"/>
      <c r="G58" s="26"/>
      <c r="H58" s="84"/>
      <c r="I58" s="26"/>
      <c r="J58" s="26"/>
      <c r="K58" s="26"/>
      <c r="L58" s="26"/>
    </row>
  </sheetData>
  <sheetProtection password="D138" sheet="1" objects="1" scenarios="1" selectLockedCells="1"/>
  <mergeCells count="2">
    <mergeCell ref="D3:E3"/>
    <mergeCell ref="B1:G1"/>
  </mergeCells>
  <phoneticPr fontId="18" type="noConversion"/>
  <pageMargins left="0.748031" right="0.748031" top="0.98425200000000002" bottom="0.98425200000000002" header="0.51181100000000002" footer="0.51181100000000002"/>
  <pageSetup scale="61"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99"/>
  <sheetViews>
    <sheetView showGridLines="0" workbookViewId="0">
      <selection activeCell="E26" sqref="E26"/>
    </sheetView>
  </sheetViews>
  <sheetFormatPr baseColWidth="10" defaultColWidth="11" defaultRowHeight="13" customHeight="1" x14ac:dyDescent="0"/>
  <cols>
    <col min="1" max="1" width="8.83203125" style="98" customWidth="1"/>
    <col min="2" max="2" width="2.6640625" style="98" customWidth="1"/>
    <col min="3" max="3" width="11" style="98" customWidth="1"/>
    <col min="4" max="4" width="12.6640625" style="98" customWidth="1"/>
    <col min="5" max="5" width="12.1640625" style="98" customWidth="1"/>
    <col min="6" max="6" width="8.83203125" style="98" customWidth="1"/>
    <col min="7" max="7" width="15.6640625" style="98" customWidth="1"/>
    <col min="8" max="9" width="8.83203125" style="98" customWidth="1"/>
    <col min="10" max="10" width="10.6640625" style="98" customWidth="1"/>
    <col min="11" max="11" width="9.6640625" style="98" customWidth="1"/>
    <col min="12" max="256" width="11" style="98" customWidth="1"/>
  </cols>
  <sheetData>
    <row r="1" spans="1:11" ht="16.25" customHeight="1">
      <c r="A1" s="34"/>
      <c r="B1" s="34"/>
      <c r="C1" s="84"/>
      <c r="D1" s="96"/>
      <c r="E1" s="84"/>
      <c r="F1" s="26"/>
      <c r="G1" s="84"/>
      <c r="H1" s="26"/>
      <c r="I1" s="26"/>
      <c r="J1" s="26"/>
      <c r="K1" s="26"/>
    </row>
    <row r="2" spans="1:11" ht="16.25" customHeight="1">
      <c r="A2" s="34"/>
      <c r="B2" s="34"/>
      <c r="C2" s="84"/>
      <c r="D2" s="96"/>
      <c r="E2" s="84"/>
      <c r="F2" s="26"/>
      <c r="G2" s="99" t="s">
        <v>27</v>
      </c>
      <c r="H2" s="84">
        <v>40</v>
      </c>
      <c r="I2" s="26"/>
      <c r="J2" s="26"/>
      <c r="K2" s="26"/>
    </row>
    <row r="3" spans="1:11" ht="16.25" customHeight="1">
      <c r="A3" s="34"/>
      <c r="B3" s="34"/>
      <c r="C3" s="84"/>
      <c r="D3" s="96"/>
      <c r="E3" s="84"/>
      <c r="F3" s="26"/>
      <c r="G3" s="84"/>
      <c r="H3" s="26"/>
      <c r="I3" s="26"/>
      <c r="J3" s="26"/>
      <c r="K3" s="26"/>
    </row>
    <row r="4" spans="1:11" ht="16.25" customHeight="1">
      <c r="A4" s="34"/>
      <c r="B4" s="34"/>
      <c r="C4" s="84"/>
      <c r="D4" s="96"/>
      <c r="E4" s="84"/>
      <c r="F4" s="26"/>
      <c r="G4" s="84"/>
      <c r="H4" s="26"/>
      <c r="I4" s="26"/>
      <c r="J4" s="26"/>
      <c r="K4" s="26"/>
    </row>
    <row r="5" spans="1:11" ht="16.25" customHeight="1">
      <c r="A5" s="100" t="s">
        <v>28</v>
      </c>
      <c r="B5" s="101"/>
      <c r="C5" s="100" t="s">
        <v>29</v>
      </c>
      <c r="D5" s="100" t="s">
        <v>30</v>
      </c>
      <c r="E5" s="100" t="s">
        <v>31</v>
      </c>
      <c r="F5" s="100" t="s">
        <v>32</v>
      </c>
      <c r="G5" s="100" t="s">
        <v>33</v>
      </c>
      <c r="H5" s="100" t="s">
        <v>34</v>
      </c>
      <c r="I5" s="100" t="s">
        <v>34</v>
      </c>
      <c r="J5" s="100" t="s">
        <v>35</v>
      </c>
      <c r="K5" s="100" t="s">
        <v>35</v>
      </c>
    </row>
    <row r="6" spans="1:11" ht="16.25" customHeight="1">
      <c r="A6" s="26"/>
      <c r="B6" s="26"/>
      <c r="C6" s="26"/>
      <c r="D6" s="99" t="s">
        <v>36</v>
      </c>
      <c r="E6" s="99" t="s">
        <v>36</v>
      </c>
      <c r="F6" s="99" t="s">
        <v>36</v>
      </c>
      <c r="G6" s="99" t="s">
        <v>37</v>
      </c>
      <c r="H6" s="99" t="s">
        <v>7</v>
      </c>
      <c r="I6" s="99" t="s">
        <v>8</v>
      </c>
      <c r="J6" s="99" t="s">
        <v>7</v>
      </c>
      <c r="K6" s="99" t="s">
        <v>8</v>
      </c>
    </row>
    <row r="7" spans="1:11" ht="16.2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6.25" customHeight="1">
      <c r="A8" s="102" t="s">
        <v>9</v>
      </c>
      <c r="B8" s="34"/>
      <c r="C8" s="102" t="s">
        <v>38</v>
      </c>
      <c r="D8" s="103">
        <v>0</v>
      </c>
      <c r="E8" s="103">
        <f>Titel!F5</f>
        <v>700</v>
      </c>
      <c r="F8" s="103">
        <f>SUM(E8,-D8)</f>
        <v>700</v>
      </c>
      <c r="G8" s="103">
        <v>8</v>
      </c>
      <c r="H8" s="103">
        <f>(F8/G8)</f>
        <v>87.5</v>
      </c>
      <c r="I8" s="104"/>
      <c r="J8" s="103"/>
      <c r="K8" s="105"/>
    </row>
    <row r="9" spans="1:11" ht="16.25" customHeight="1">
      <c r="A9" s="34"/>
      <c r="B9" s="106"/>
      <c r="C9" s="102" t="s">
        <v>39</v>
      </c>
      <c r="D9" s="99" t="s">
        <v>40</v>
      </c>
      <c r="E9" s="103">
        <f>Titel!F5</f>
        <v>700</v>
      </c>
      <c r="F9" s="99" t="s">
        <v>40</v>
      </c>
      <c r="G9" s="99" t="s">
        <v>40</v>
      </c>
      <c r="H9" s="103">
        <v>15</v>
      </c>
      <c r="I9" s="104"/>
      <c r="J9" s="103"/>
      <c r="K9" s="105"/>
    </row>
    <row r="10" spans="1:11" ht="16.25" customHeight="1">
      <c r="A10" s="107"/>
      <c r="B10" s="107"/>
      <c r="C10" s="102" t="s">
        <v>41</v>
      </c>
      <c r="D10" s="103">
        <f>Titel!F5-30</f>
        <v>670</v>
      </c>
      <c r="E10" s="103">
        <f>Titel!F5</f>
        <v>700</v>
      </c>
      <c r="F10" s="103">
        <f>SUM(E10,-D10)</f>
        <v>30</v>
      </c>
      <c r="G10" s="103">
        <f>H2</f>
        <v>40</v>
      </c>
      <c r="H10" s="103">
        <f>(F10/G10)</f>
        <v>0.75</v>
      </c>
      <c r="I10" s="104"/>
      <c r="J10" s="103"/>
      <c r="K10" s="105"/>
    </row>
    <row r="11" spans="1:11" ht="16.25" customHeight="1">
      <c r="A11" s="106"/>
      <c r="B11" s="106"/>
      <c r="C11" s="102" t="s">
        <v>42</v>
      </c>
      <c r="D11" s="103">
        <f>Titel!F5-30</f>
        <v>670</v>
      </c>
      <c r="E11" s="103">
        <f>Titel!F5</f>
        <v>700</v>
      </c>
      <c r="F11" s="103">
        <f>SUM(E11,-D11)</f>
        <v>30</v>
      </c>
      <c r="G11" s="103">
        <f>G8</f>
        <v>8</v>
      </c>
      <c r="H11" s="103">
        <f>(F11/G11)</f>
        <v>3.75</v>
      </c>
      <c r="I11" s="104"/>
      <c r="J11" s="103"/>
      <c r="K11" s="105"/>
    </row>
    <row r="12" spans="1:11" ht="16.25" customHeight="1">
      <c r="A12" s="108"/>
      <c r="B12" s="108"/>
      <c r="C12" s="102" t="s">
        <v>43</v>
      </c>
      <c r="D12" s="103">
        <v>0</v>
      </c>
      <c r="E12" s="103">
        <f>Titel!F5</f>
        <v>700</v>
      </c>
      <c r="F12" s="103">
        <f>SUM(E12,-D12)</f>
        <v>700</v>
      </c>
      <c r="G12" s="103">
        <f>H2</f>
        <v>40</v>
      </c>
      <c r="H12" s="103">
        <f>(F12/G12)</f>
        <v>17.5</v>
      </c>
      <c r="I12" s="104"/>
      <c r="J12" s="103"/>
      <c r="K12" s="105"/>
    </row>
    <row r="13" spans="1:11" ht="16.25" customHeight="1">
      <c r="A13" s="109"/>
      <c r="B13" s="109"/>
      <c r="C13" s="110"/>
      <c r="D13" s="111"/>
      <c r="E13" s="111"/>
      <c r="F13" s="111"/>
      <c r="G13" s="111"/>
      <c r="H13" s="112">
        <v>0</v>
      </c>
      <c r="I13" s="113">
        <f>H13/60</f>
        <v>0</v>
      </c>
      <c r="J13" s="103">
        <f>SUM(H13*Titel!C11)</f>
        <v>0</v>
      </c>
      <c r="K13" s="105">
        <f>J13/60</f>
        <v>0</v>
      </c>
    </row>
    <row r="14" spans="1:11" ht="16.25" customHeight="1">
      <c r="A14" s="102" t="s">
        <v>10</v>
      </c>
      <c r="B14" s="34"/>
      <c r="C14" s="102" t="s">
        <v>44</v>
      </c>
      <c r="D14" s="103">
        <v>0</v>
      </c>
      <c r="E14" s="103">
        <f>Titel!F5</f>
        <v>700</v>
      </c>
      <c r="F14" s="103">
        <f>SUM(E14,-D14)</f>
        <v>700</v>
      </c>
      <c r="G14" s="103">
        <f>H2</f>
        <v>40</v>
      </c>
      <c r="H14" s="103">
        <f>(F14/G14)</f>
        <v>17.5</v>
      </c>
      <c r="I14" s="104"/>
      <c r="J14" s="103"/>
      <c r="K14" s="105"/>
    </row>
    <row r="15" spans="1:11" ht="16.25" customHeight="1">
      <c r="A15" s="34"/>
      <c r="B15" s="106"/>
      <c r="C15" s="102" t="s">
        <v>45</v>
      </c>
      <c r="D15" s="103">
        <f>Titel!F5-30</f>
        <v>670</v>
      </c>
      <c r="E15" s="103">
        <f>Titel!F5</f>
        <v>700</v>
      </c>
      <c r="F15" s="103">
        <f>SUM(E15,-D15)</f>
        <v>30</v>
      </c>
      <c r="G15" s="103">
        <v>12</v>
      </c>
      <c r="H15" s="103">
        <f>(F15/G15)</f>
        <v>2.5</v>
      </c>
      <c r="I15" s="104"/>
      <c r="J15" s="103"/>
      <c r="K15" s="105"/>
    </row>
    <row r="16" spans="1:11" ht="16.25" customHeight="1">
      <c r="A16" s="107"/>
      <c r="B16" s="107"/>
      <c r="C16" s="102" t="s">
        <v>44</v>
      </c>
      <c r="D16" s="103">
        <f>Titel!F5-30</f>
        <v>670</v>
      </c>
      <c r="E16" s="103">
        <f>Titel!F5</f>
        <v>700</v>
      </c>
      <c r="F16" s="103">
        <f>SUM(E16,-D16)</f>
        <v>30</v>
      </c>
      <c r="G16" s="103">
        <f>H2</f>
        <v>40</v>
      </c>
      <c r="H16" s="103">
        <f>(F16/G16)</f>
        <v>0.75</v>
      </c>
      <c r="I16" s="104"/>
      <c r="J16" s="103"/>
      <c r="K16" s="105"/>
    </row>
    <row r="17" spans="1:11" ht="16.25" customHeight="1">
      <c r="A17" s="114" t="s">
        <v>46</v>
      </c>
      <c r="B17" s="108"/>
      <c r="C17" s="102" t="s">
        <v>47</v>
      </c>
      <c r="D17" s="103">
        <f>Titel!D5</f>
        <v>70</v>
      </c>
      <c r="E17" s="103">
        <f>Titel!F5</f>
        <v>700</v>
      </c>
      <c r="F17" s="103">
        <f>SUM(E17,-D17)</f>
        <v>630</v>
      </c>
      <c r="G17" s="103">
        <f>G15</f>
        <v>12</v>
      </c>
      <c r="H17" s="103">
        <f>(F17/G17)</f>
        <v>52.5</v>
      </c>
      <c r="I17" s="104"/>
      <c r="J17" s="103"/>
      <c r="K17" s="105"/>
    </row>
    <row r="18" spans="1:11" ht="16.25" customHeight="1">
      <c r="A18" s="106"/>
      <c r="B18" s="106"/>
      <c r="C18" s="102" t="s">
        <v>43</v>
      </c>
      <c r="D18" s="103">
        <v>0</v>
      </c>
      <c r="E18" s="103">
        <f>Titel!D5</f>
        <v>70</v>
      </c>
      <c r="F18" s="103">
        <f>SUM(E18,-D18)</f>
        <v>70</v>
      </c>
      <c r="G18" s="103">
        <f>H2</f>
        <v>40</v>
      </c>
      <c r="H18" s="103">
        <f>(F18/G18)</f>
        <v>1.75</v>
      </c>
      <c r="I18" s="104"/>
      <c r="J18" s="103"/>
      <c r="K18" s="105"/>
    </row>
    <row r="19" spans="1:11" ht="16.25" customHeight="1">
      <c r="A19" s="109"/>
      <c r="B19" s="109"/>
      <c r="C19" s="110"/>
      <c r="D19" s="111"/>
      <c r="E19" s="111"/>
      <c r="F19" s="111"/>
      <c r="G19" s="111"/>
      <c r="H19" s="112">
        <v>0</v>
      </c>
      <c r="I19" s="113">
        <f>H19/60</f>
        <v>0</v>
      </c>
      <c r="J19" s="103">
        <f>SUM(J13,H19*Titel!C13)</f>
        <v>0</v>
      </c>
      <c r="K19" s="105">
        <f>J19/60</f>
        <v>0</v>
      </c>
    </row>
    <row r="20" spans="1:11" ht="16.25" customHeight="1">
      <c r="A20" s="102" t="s">
        <v>11</v>
      </c>
      <c r="B20" s="34"/>
      <c r="C20" s="102" t="s">
        <v>44</v>
      </c>
      <c r="D20" s="103">
        <v>0</v>
      </c>
      <c r="E20" s="103">
        <f>Titel!F5</f>
        <v>700</v>
      </c>
      <c r="F20" s="103">
        <f>SUM(E20,-D20)</f>
        <v>700</v>
      </c>
      <c r="G20" s="103">
        <f>H2</f>
        <v>40</v>
      </c>
      <c r="H20" s="103">
        <f>(F20/G20)</f>
        <v>17.5</v>
      </c>
      <c r="I20" s="104"/>
      <c r="J20" s="103"/>
      <c r="K20" s="105"/>
    </row>
    <row r="21" spans="1:11" ht="16.25" customHeight="1">
      <c r="A21" s="34"/>
      <c r="B21" s="106"/>
      <c r="C21" s="102" t="s">
        <v>45</v>
      </c>
      <c r="D21" s="103">
        <f>Titel!F5-30</f>
        <v>670</v>
      </c>
      <c r="E21" s="103">
        <f>Titel!F5</f>
        <v>700</v>
      </c>
      <c r="F21" s="103">
        <f>SUM(E21,-D21)</f>
        <v>30</v>
      </c>
      <c r="G21" s="103">
        <v>12</v>
      </c>
      <c r="H21" s="103">
        <f>(F21/G21)</f>
        <v>2.5</v>
      </c>
      <c r="I21" s="104"/>
      <c r="J21" s="103"/>
      <c r="K21" s="105"/>
    </row>
    <row r="22" spans="1:11" ht="16.25" customHeight="1">
      <c r="A22" s="107"/>
      <c r="B22" s="107"/>
      <c r="C22" s="102" t="s">
        <v>44</v>
      </c>
      <c r="D22" s="103">
        <f>Titel!F5-30</f>
        <v>670</v>
      </c>
      <c r="E22" s="103">
        <f>Titel!F5</f>
        <v>700</v>
      </c>
      <c r="F22" s="103">
        <f>SUM(E22,-D22)</f>
        <v>30</v>
      </c>
      <c r="G22" s="103">
        <f>H2</f>
        <v>40</v>
      </c>
      <c r="H22" s="103">
        <f>(F22/G22)</f>
        <v>0.75</v>
      </c>
      <c r="I22" s="104"/>
      <c r="J22" s="103"/>
      <c r="K22" s="105"/>
    </row>
    <row r="23" spans="1:11" ht="16.25" customHeight="1">
      <c r="A23" s="114" t="s">
        <v>46</v>
      </c>
      <c r="B23" s="108"/>
      <c r="C23" s="102" t="s">
        <v>47</v>
      </c>
      <c r="D23" s="103">
        <f>Titel!D5</f>
        <v>70</v>
      </c>
      <c r="E23" s="103">
        <f>Titel!F5</f>
        <v>700</v>
      </c>
      <c r="F23" s="103">
        <f>SUM(E23,-D23)</f>
        <v>630</v>
      </c>
      <c r="G23" s="103">
        <f>G21</f>
        <v>12</v>
      </c>
      <c r="H23" s="103">
        <f>(F23/G23)</f>
        <v>52.5</v>
      </c>
      <c r="I23" s="104"/>
      <c r="J23" s="103"/>
      <c r="K23" s="105"/>
    </row>
    <row r="24" spans="1:11" ht="16.25" customHeight="1">
      <c r="A24" s="106"/>
      <c r="B24" s="106"/>
      <c r="C24" s="102" t="s">
        <v>43</v>
      </c>
      <c r="D24" s="103">
        <v>0</v>
      </c>
      <c r="E24" s="103">
        <f>Titel!D5</f>
        <v>70</v>
      </c>
      <c r="F24" s="103">
        <f>SUM(E24,-D24)</f>
        <v>70</v>
      </c>
      <c r="G24" s="103">
        <f>H2</f>
        <v>40</v>
      </c>
      <c r="H24" s="103">
        <f>(F24/G24)</f>
        <v>1.75</v>
      </c>
      <c r="I24" s="104"/>
      <c r="J24" s="103"/>
      <c r="K24" s="105"/>
    </row>
    <row r="25" spans="1:11" ht="16.25" customHeight="1">
      <c r="A25" s="109"/>
      <c r="B25" s="109"/>
      <c r="C25" s="110"/>
      <c r="D25" s="111"/>
      <c r="E25" s="111"/>
      <c r="F25" s="111"/>
      <c r="G25" s="111"/>
      <c r="H25" s="112">
        <v>0</v>
      </c>
      <c r="I25" s="113">
        <f>H25/60</f>
        <v>0</v>
      </c>
      <c r="J25" s="103">
        <f>SUM(J19,H25*Titel!C15)</f>
        <v>0</v>
      </c>
      <c r="K25" s="105">
        <f>J25/60</f>
        <v>0</v>
      </c>
    </row>
    <row r="26" spans="1:11" ht="16.25" customHeight="1">
      <c r="A26" s="102" t="s">
        <v>12</v>
      </c>
      <c r="B26" s="34"/>
      <c r="C26" s="102" t="s">
        <v>44</v>
      </c>
      <c r="D26" s="103">
        <v>0</v>
      </c>
      <c r="E26" s="103">
        <f>Titel!F5</f>
        <v>700</v>
      </c>
      <c r="F26" s="103">
        <f>SUM(E26,-D26)</f>
        <v>700</v>
      </c>
      <c r="G26" s="103">
        <f>H2</f>
        <v>40</v>
      </c>
      <c r="H26" s="103">
        <f>(F26/G26)</f>
        <v>17.5</v>
      </c>
      <c r="I26" s="104"/>
      <c r="J26" s="103"/>
      <c r="K26" s="105"/>
    </row>
    <row r="27" spans="1:11" ht="16.25" customHeight="1">
      <c r="A27" s="34"/>
      <c r="B27" s="108"/>
      <c r="C27" s="102" t="s">
        <v>48</v>
      </c>
      <c r="D27" s="103">
        <f>Titel!F5-30</f>
        <v>670</v>
      </c>
      <c r="E27" s="103">
        <f>Titel!F5</f>
        <v>700</v>
      </c>
      <c r="F27" s="103">
        <f>SUM(E27,-D27)</f>
        <v>30</v>
      </c>
      <c r="G27" s="103">
        <v>4</v>
      </c>
      <c r="H27" s="103">
        <f>(F27/G27)</f>
        <v>7.5</v>
      </c>
      <c r="I27" s="104"/>
      <c r="J27" s="103"/>
      <c r="K27" s="105"/>
    </row>
    <row r="28" spans="1:11" ht="16.25" customHeight="1">
      <c r="A28" s="107"/>
      <c r="B28" s="107"/>
      <c r="C28" s="102" t="s">
        <v>44</v>
      </c>
      <c r="D28" s="103">
        <f>E8-30</f>
        <v>670</v>
      </c>
      <c r="E28" s="103">
        <f>E8</f>
        <v>700</v>
      </c>
      <c r="F28" s="103">
        <f>SUM(E28,-D28)</f>
        <v>30</v>
      </c>
      <c r="G28" s="103">
        <f>G8</f>
        <v>8</v>
      </c>
      <c r="H28" s="103">
        <f>(F28/G28)</f>
        <v>3.75</v>
      </c>
      <c r="I28" s="104"/>
      <c r="J28" s="103"/>
      <c r="K28" s="105"/>
    </row>
    <row r="29" spans="1:11" ht="16.25" customHeight="1">
      <c r="A29" s="114" t="s">
        <v>46</v>
      </c>
      <c r="B29" s="108"/>
      <c r="C29" s="102" t="s">
        <v>47</v>
      </c>
      <c r="D29" s="103">
        <f>Titel!D5</f>
        <v>70</v>
      </c>
      <c r="E29" s="103">
        <f>E8</f>
        <v>700</v>
      </c>
      <c r="F29" s="103">
        <f>SUM(E29,-D29)</f>
        <v>630</v>
      </c>
      <c r="G29" s="103">
        <f>G27</f>
        <v>4</v>
      </c>
      <c r="H29" s="103">
        <f>(F29/G29)</f>
        <v>157.5</v>
      </c>
      <c r="I29" s="104"/>
      <c r="J29" s="103"/>
      <c r="K29" s="105"/>
    </row>
    <row r="30" spans="1:11" ht="16.25" customHeight="1">
      <c r="A30" s="106"/>
      <c r="B30" s="106"/>
      <c r="C30" s="102" t="s">
        <v>43</v>
      </c>
      <c r="D30" s="103">
        <v>0</v>
      </c>
      <c r="E30" s="103">
        <f>Titel!D5</f>
        <v>70</v>
      </c>
      <c r="F30" s="103">
        <f>SUM(E30,-D30)</f>
        <v>70</v>
      </c>
      <c r="G30" s="103">
        <f>H2</f>
        <v>40</v>
      </c>
      <c r="H30" s="103">
        <f>(F30/G30)</f>
        <v>1.75</v>
      </c>
      <c r="I30" s="104"/>
      <c r="J30" s="103"/>
      <c r="K30" s="105"/>
    </row>
    <row r="31" spans="1:11" ht="16.25" customHeight="1">
      <c r="A31" s="109"/>
      <c r="B31" s="109"/>
      <c r="C31" s="110"/>
      <c r="D31" s="111"/>
      <c r="E31" s="111"/>
      <c r="F31" s="111"/>
      <c r="G31" s="111"/>
      <c r="H31" s="112">
        <v>0</v>
      </c>
      <c r="I31" s="113">
        <f>H31/60</f>
        <v>0</v>
      </c>
      <c r="J31" s="103">
        <f>SUM(J19,H31*Titel!C17)</f>
        <v>0</v>
      </c>
      <c r="K31" s="105">
        <f>J31/60</f>
        <v>0</v>
      </c>
    </row>
    <row r="32" spans="1:11" ht="16.25" customHeight="1">
      <c r="A32" s="102" t="s">
        <v>13</v>
      </c>
      <c r="B32" s="34"/>
      <c r="C32" s="102" t="s">
        <v>44</v>
      </c>
      <c r="D32" s="103">
        <v>0</v>
      </c>
      <c r="E32" s="103">
        <f>Titel!F5</f>
        <v>700</v>
      </c>
      <c r="F32" s="103">
        <f>SUM(E32,-D32)</f>
        <v>700</v>
      </c>
      <c r="G32" s="103">
        <f>H2</f>
        <v>40</v>
      </c>
      <c r="H32" s="103">
        <f>(F32/G32)</f>
        <v>17.5</v>
      </c>
      <c r="I32" s="104"/>
      <c r="J32" s="103"/>
      <c r="K32" s="105"/>
    </row>
    <row r="33" spans="1:11" ht="16.25" customHeight="1">
      <c r="A33" s="34"/>
      <c r="B33" s="108"/>
      <c r="C33" s="102" t="s">
        <v>48</v>
      </c>
      <c r="D33" s="103">
        <f>Titel!F5-30</f>
        <v>670</v>
      </c>
      <c r="E33" s="103">
        <f>Titel!F5</f>
        <v>700</v>
      </c>
      <c r="F33" s="103">
        <f>SUM(E33,-D33)</f>
        <v>30</v>
      </c>
      <c r="G33" s="103">
        <v>8</v>
      </c>
      <c r="H33" s="103">
        <f>(F33/G33)</f>
        <v>3.75</v>
      </c>
      <c r="I33" s="104"/>
      <c r="J33" s="103"/>
      <c r="K33" s="105"/>
    </row>
    <row r="34" spans="1:11" ht="16.25" customHeight="1">
      <c r="A34" s="107"/>
      <c r="B34" s="107"/>
      <c r="C34" s="102" t="s">
        <v>44</v>
      </c>
      <c r="D34" s="103">
        <f>Titel!F5-30</f>
        <v>670</v>
      </c>
      <c r="E34" s="103">
        <f>E14</f>
        <v>700</v>
      </c>
      <c r="F34" s="103">
        <f>SUM(E34,-D34)</f>
        <v>30</v>
      </c>
      <c r="G34" s="103">
        <f>G14</f>
        <v>40</v>
      </c>
      <c r="H34" s="103">
        <f>(F34/G34)</f>
        <v>0.75</v>
      </c>
      <c r="I34" s="104"/>
      <c r="J34" s="103"/>
      <c r="K34" s="105"/>
    </row>
    <row r="35" spans="1:11" ht="16.25" customHeight="1">
      <c r="A35" s="114" t="s">
        <v>46</v>
      </c>
      <c r="B35" s="108"/>
      <c r="C35" s="102" t="s">
        <v>47</v>
      </c>
      <c r="D35" s="103">
        <f>Titel!D5</f>
        <v>70</v>
      </c>
      <c r="E35" s="103">
        <f>E14</f>
        <v>700</v>
      </c>
      <c r="F35" s="103">
        <f>SUM(E35,-D35)</f>
        <v>630</v>
      </c>
      <c r="G35" s="103">
        <f>G33</f>
        <v>8</v>
      </c>
      <c r="H35" s="103">
        <f>(F35/G35)</f>
        <v>78.75</v>
      </c>
      <c r="I35" s="104"/>
      <c r="J35" s="103"/>
      <c r="K35" s="105"/>
    </row>
    <row r="36" spans="1:11" ht="16.25" customHeight="1">
      <c r="A36" s="106"/>
      <c r="B36" s="106"/>
      <c r="C36" s="102" t="s">
        <v>43</v>
      </c>
      <c r="D36" s="103">
        <v>0</v>
      </c>
      <c r="E36" s="103">
        <f>Titel!D5</f>
        <v>70</v>
      </c>
      <c r="F36" s="103">
        <f>SUM(E36,-D36)</f>
        <v>70</v>
      </c>
      <c r="G36" s="103">
        <f>H2</f>
        <v>40</v>
      </c>
      <c r="H36" s="103">
        <f>(F36/G36)</f>
        <v>1.75</v>
      </c>
      <c r="I36" s="104"/>
      <c r="J36" s="103"/>
      <c r="K36" s="105"/>
    </row>
    <row r="37" spans="1:11" ht="16.25" customHeight="1">
      <c r="A37" s="109"/>
      <c r="B37" s="109"/>
      <c r="C37" s="110"/>
      <c r="D37" s="111"/>
      <c r="E37" s="111"/>
      <c r="F37" s="111"/>
      <c r="G37" s="111"/>
      <c r="H37" s="112">
        <v>0</v>
      </c>
      <c r="I37" s="113">
        <f>H37/60</f>
        <v>0</v>
      </c>
      <c r="J37" s="103">
        <f>SUM(J31,H37*Titel!C19)</f>
        <v>0</v>
      </c>
      <c r="K37" s="105">
        <f>J37/60</f>
        <v>0</v>
      </c>
    </row>
    <row r="38" spans="1:11" ht="16.25" customHeight="1">
      <c r="A38" s="115" t="s">
        <v>49</v>
      </c>
      <c r="B38" s="34"/>
      <c r="C38" s="102" t="s">
        <v>38</v>
      </c>
      <c r="D38" s="103">
        <v>0</v>
      </c>
      <c r="E38" s="103">
        <f>E14</f>
        <v>700</v>
      </c>
      <c r="F38" s="103">
        <f>SUM(E38,-D38)</f>
        <v>700</v>
      </c>
      <c r="G38" s="103">
        <f>G14</f>
        <v>40</v>
      </c>
      <c r="H38" s="103">
        <f>(F38/G38)</f>
        <v>17.5</v>
      </c>
      <c r="I38" s="104"/>
      <c r="J38" s="103"/>
      <c r="K38" s="105"/>
    </row>
    <row r="39" spans="1:11" ht="16.25" customHeight="1">
      <c r="A39" s="99" t="s">
        <v>50</v>
      </c>
      <c r="B39" s="106"/>
      <c r="C39" s="102" t="s">
        <v>39</v>
      </c>
      <c r="D39" s="99" t="s">
        <v>40</v>
      </c>
      <c r="E39" s="103">
        <v>2000</v>
      </c>
      <c r="F39" s="99" t="s">
        <v>40</v>
      </c>
      <c r="G39" s="99" t="s">
        <v>40</v>
      </c>
      <c r="H39" s="103">
        <v>15</v>
      </c>
      <c r="I39" s="104"/>
      <c r="J39" s="103"/>
      <c r="K39" s="105"/>
    </row>
    <row r="40" spans="1:11" ht="16.25" customHeight="1">
      <c r="A40" s="108"/>
      <c r="B40" s="108"/>
      <c r="C40" s="102" t="s">
        <v>45</v>
      </c>
      <c r="D40" s="103">
        <f>E14-30</f>
        <v>670</v>
      </c>
      <c r="E40" s="103">
        <f>E14</f>
        <v>700</v>
      </c>
      <c r="F40" s="103">
        <f>SUM(E40,-D40)</f>
        <v>30</v>
      </c>
      <c r="G40" s="103">
        <v>4</v>
      </c>
      <c r="H40" s="103">
        <f>(F40/G40)</f>
        <v>7.5</v>
      </c>
      <c r="I40" s="104"/>
      <c r="J40" s="103"/>
      <c r="K40" s="105"/>
    </row>
    <row r="41" spans="1:11" ht="16.25" customHeight="1">
      <c r="A41" s="107"/>
      <c r="B41" s="107"/>
      <c r="C41" s="102" t="s">
        <v>44</v>
      </c>
      <c r="D41" s="103">
        <f>E26-30</f>
        <v>670</v>
      </c>
      <c r="E41" s="103">
        <f>E26</f>
        <v>700</v>
      </c>
      <c r="F41" s="103">
        <f>SUM(E41,-D41)</f>
        <v>30</v>
      </c>
      <c r="G41" s="103">
        <f>G26</f>
        <v>40</v>
      </c>
      <c r="H41" s="103">
        <f>(F41/G41)</f>
        <v>0.75</v>
      </c>
      <c r="I41" s="104"/>
      <c r="J41" s="103"/>
      <c r="K41" s="105"/>
    </row>
    <row r="42" spans="1:11" ht="16.25" customHeight="1">
      <c r="A42" s="114" t="s">
        <v>46</v>
      </c>
      <c r="B42" s="108"/>
      <c r="C42" s="102" t="s">
        <v>47</v>
      </c>
      <c r="D42" s="103">
        <f>Titel!D5</f>
        <v>70</v>
      </c>
      <c r="E42" s="103">
        <f>E26</f>
        <v>700</v>
      </c>
      <c r="F42" s="103">
        <f>SUM(E42,-D42)</f>
        <v>630</v>
      </c>
      <c r="G42" s="103">
        <f>G40</f>
        <v>4</v>
      </c>
      <c r="H42" s="103">
        <f>(F42/G42)</f>
        <v>157.5</v>
      </c>
      <c r="I42" s="104"/>
      <c r="J42" s="103"/>
      <c r="K42" s="105"/>
    </row>
    <row r="43" spans="1:11" ht="16.25" customHeight="1">
      <c r="A43" s="106"/>
      <c r="B43" s="106"/>
      <c r="C43" s="102" t="s">
        <v>43</v>
      </c>
      <c r="D43" s="103">
        <v>0</v>
      </c>
      <c r="E43" s="103">
        <f>Titel!D5</f>
        <v>70</v>
      </c>
      <c r="F43" s="103">
        <f>SUM(E43,-D43)</f>
        <v>70</v>
      </c>
      <c r="G43" s="103">
        <f>G14</f>
        <v>40</v>
      </c>
      <c r="H43" s="103">
        <f>(F43/G43)</f>
        <v>1.75</v>
      </c>
      <c r="I43" s="104"/>
      <c r="J43" s="103"/>
      <c r="K43" s="105"/>
    </row>
    <row r="44" spans="1:11" ht="16.25" customHeight="1">
      <c r="A44" s="109"/>
      <c r="B44" s="109"/>
      <c r="C44" s="110"/>
      <c r="D44" s="111"/>
      <c r="E44" s="111"/>
      <c r="F44" s="111"/>
      <c r="G44" s="111"/>
      <c r="H44" s="112">
        <f>2880*Titel!C21</f>
        <v>0</v>
      </c>
      <c r="I44" s="113">
        <f>H44/60</f>
        <v>0</v>
      </c>
      <c r="J44" s="103">
        <f>SUM(J37,H44*Titel!C21)</f>
        <v>0</v>
      </c>
      <c r="K44" s="105">
        <f>J44/60</f>
        <v>0</v>
      </c>
    </row>
    <row r="45" spans="1:11" ht="16.25" customHeight="1">
      <c r="A45" s="102" t="s">
        <v>51</v>
      </c>
      <c r="B45" s="34"/>
      <c r="C45" s="102" t="s">
        <v>38</v>
      </c>
      <c r="D45" s="103">
        <v>0</v>
      </c>
      <c r="E45" s="103">
        <f>Titel!F5</f>
        <v>700</v>
      </c>
      <c r="F45" s="103">
        <f>SUM(E45,-D45)</f>
        <v>700</v>
      </c>
      <c r="G45" s="103">
        <v>8</v>
      </c>
      <c r="H45" s="103">
        <f>(F45/G45)</f>
        <v>87.5</v>
      </c>
      <c r="I45" s="104"/>
      <c r="J45" s="103"/>
      <c r="K45" s="105"/>
    </row>
    <row r="46" spans="1:11" ht="16.25" customHeight="1">
      <c r="A46" s="34"/>
      <c r="B46" s="106"/>
      <c r="C46" s="102" t="s">
        <v>39</v>
      </c>
      <c r="D46" s="99" t="s">
        <v>40</v>
      </c>
      <c r="E46" s="103">
        <f>Titel!F5</f>
        <v>700</v>
      </c>
      <c r="F46" s="99" t="s">
        <v>40</v>
      </c>
      <c r="G46" s="99" t="s">
        <v>40</v>
      </c>
      <c r="H46" s="103">
        <v>15</v>
      </c>
      <c r="I46" s="104"/>
      <c r="J46" s="103"/>
      <c r="K46" s="105"/>
    </row>
    <row r="47" spans="1:11" ht="16.25" customHeight="1">
      <c r="A47" s="107"/>
      <c r="B47" s="107"/>
      <c r="C47" s="102" t="s">
        <v>41</v>
      </c>
      <c r="D47" s="103">
        <f>Titel!F5-30</f>
        <v>670</v>
      </c>
      <c r="E47" s="103">
        <f>Titel!F5</f>
        <v>700</v>
      </c>
      <c r="F47" s="103">
        <f>SUM(E47,-D47)</f>
        <v>30</v>
      </c>
      <c r="G47" s="103">
        <f>H2</f>
        <v>40</v>
      </c>
      <c r="H47" s="103">
        <f>(F47/G47)</f>
        <v>0.75</v>
      </c>
      <c r="I47" s="104"/>
      <c r="J47" s="103"/>
      <c r="K47" s="105"/>
    </row>
    <row r="48" spans="1:11" ht="16.25" customHeight="1">
      <c r="A48" s="106"/>
      <c r="B48" s="106"/>
      <c r="C48" s="102" t="s">
        <v>42</v>
      </c>
      <c r="D48" s="103">
        <f>Titel!F5-30</f>
        <v>670</v>
      </c>
      <c r="E48" s="103">
        <f>Titel!F5</f>
        <v>700</v>
      </c>
      <c r="F48" s="103">
        <f>SUM(E48,-D48)</f>
        <v>30</v>
      </c>
      <c r="G48" s="103">
        <f>G45</f>
        <v>8</v>
      </c>
      <c r="H48" s="103">
        <f>(F48/G48)</f>
        <v>3.75</v>
      </c>
      <c r="I48" s="104"/>
      <c r="J48" s="103"/>
      <c r="K48" s="105"/>
    </row>
    <row r="49" spans="1:11" ht="16.25" customHeight="1">
      <c r="A49" s="108"/>
      <c r="B49" s="108"/>
      <c r="C49" s="102" t="s">
        <v>43</v>
      </c>
      <c r="D49" s="103">
        <v>0</v>
      </c>
      <c r="E49" s="103">
        <f>Titel!F5</f>
        <v>700</v>
      </c>
      <c r="F49" s="103">
        <f>SUM(E49,-D49)</f>
        <v>700</v>
      </c>
      <c r="G49" s="103">
        <f>H2</f>
        <v>40</v>
      </c>
      <c r="H49" s="103">
        <f>(F49/G49)</f>
        <v>17.5</v>
      </c>
      <c r="I49" s="104"/>
      <c r="J49" s="103"/>
      <c r="K49" s="105"/>
    </row>
    <row r="50" spans="1:11" ht="16.25" customHeight="1">
      <c r="A50" s="109"/>
      <c r="B50" s="109"/>
      <c r="C50" s="110"/>
      <c r="D50" s="111"/>
      <c r="E50" s="111"/>
      <c r="F50" s="111"/>
      <c r="G50" s="111"/>
      <c r="H50" s="112">
        <f>SUM(H45:H49)*Titel!C37</f>
        <v>0</v>
      </c>
      <c r="I50" s="113">
        <f>H50/60</f>
        <v>0</v>
      </c>
      <c r="J50" s="103">
        <f>SUM(J44,H50*Titel!C37)</f>
        <v>0</v>
      </c>
      <c r="K50" s="105">
        <f>J50/60</f>
        <v>0</v>
      </c>
    </row>
    <row r="51" spans="1:11" ht="16.25" customHeight="1">
      <c r="A51" s="102" t="s">
        <v>52</v>
      </c>
      <c r="B51" s="34"/>
      <c r="C51" s="102" t="s">
        <v>44</v>
      </c>
      <c r="D51" s="103">
        <v>0</v>
      </c>
      <c r="E51" s="103">
        <f>Titel!F5</f>
        <v>700</v>
      </c>
      <c r="F51" s="103">
        <f>SUM(E51,-D51)</f>
        <v>700</v>
      </c>
      <c r="G51" s="103">
        <f>H2</f>
        <v>40</v>
      </c>
      <c r="H51" s="103">
        <f>(F51/G51)</f>
        <v>17.5</v>
      </c>
      <c r="I51" s="104"/>
      <c r="J51" s="103"/>
      <c r="K51" s="105"/>
    </row>
    <row r="52" spans="1:11" ht="16.25" customHeight="1">
      <c r="A52" s="34"/>
      <c r="B52" s="108"/>
      <c r="C52" s="102" t="s">
        <v>45</v>
      </c>
      <c r="D52" s="103">
        <f>Titel!F5-30</f>
        <v>670</v>
      </c>
      <c r="E52" s="103">
        <f>Titel!F5</f>
        <v>700</v>
      </c>
      <c r="F52" s="103">
        <f>SUM(E52,-D52)</f>
        <v>30</v>
      </c>
      <c r="G52" s="103">
        <v>3</v>
      </c>
      <c r="H52" s="103">
        <f>(F52/G52)</f>
        <v>10</v>
      </c>
      <c r="I52" s="104"/>
      <c r="J52" s="103"/>
      <c r="K52" s="105"/>
    </row>
    <row r="53" spans="1:11" ht="16.25" customHeight="1">
      <c r="A53" s="107"/>
      <c r="B53" s="107"/>
      <c r="C53" s="102" t="s">
        <v>44</v>
      </c>
      <c r="D53" s="103">
        <f>Titel!F5-30</f>
        <v>670</v>
      </c>
      <c r="E53" s="103">
        <f>Titel!F5</f>
        <v>700</v>
      </c>
      <c r="F53" s="103">
        <f>SUM(E53,-D53)</f>
        <v>30</v>
      </c>
      <c r="G53" s="103">
        <f>H2</f>
        <v>40</v>
      </c>
      <c r="H53" s="103">
        <f>(F53/G53)</f>
        <v>0.75</v>
      </c>
      <c r="I53" s="104"/>
      <c r="J53" s="103"/>
      <c r="K53" s="105"/>
    </row>
    <row r="54" spans="1:11" ht="16.25" customHeight="1">
      <c r="A54" s="106"/>
      <c r="B54" s="106"/>
      <c r="C54" s="102" t="s">
        <v>47</v>
      </c>
      <c r="D54" s="103">
        <f>Titel!D5</f>
        <v>70</v>
      </c>
      <c r="E54" s="103">
        <f>Titel!F5</f>
        <v>700</v>
      </c>
      <c r="F54" s="103">
        <f>SUM(E54,-D54)</f>
        <v>630</v>
      </c>
      <c r="G54" s="103">
        <f>G52</f>
        <v>3</v>
      </c>
      <c r="H54" s="103">
        <f>(F54/G54)</f>
        <v>210</v>
      </c>
      <c r="I54" s="104"/>
      <c r="J54" s="103"/>
      <c r="K54" s="105"/>
    </row>
    <row r="55" spans="1:11" ht="16.25" customHeight="1">
      <c r="A55" s="106"/>
      <c r="B55" s="106"/>
      <c r="C55" s="102" t="s">
        <v>43</v>
      </c>
      <c r="D55" s="103">
        <v>0</v>
      </c>
      <c r="E55" s="103">
        <f>Titel!D5</f>
        <v>70</v>
      </c>
      <c r="F55" s="103">
        <f>SUM(E55,-D55)</f>
        <v>70</v>
      </c>
      <c r="G55" s="103">
        <f>H2</f>
        <v>40</v>
      </c>
      <c r="H55" s="103">
        <f>(F55/G55)</f>
        <v>1.75</v>
      </c>
      <c r="I55" s="104"/>
      <c r="J55" s="103"/>
      <c r="K55" s="105"/>
    </row>
    <row r="56" spans="1:11" ht="16.25" customHeight="1">
      <c r="A56" s="109"/>
      <c r="B56" s="109"/>
      <c r="C56" s="110"/>
      <c r="D56" s="111"/>
      <c r="E56" s="111"/>
      <c r="F56" s="111"/>
      <c r="G56" s="111"/>
      <c r="H56" s="112">
        <f>SUM(H51:H55)*Titel!C25</f>
        <v>0</v>
      </c>
      <c r="I56" s="113">
        <f>H56/60</f>
        <v>0</v>
      </c>
      <c r="J56" s="103">
        <f>SUM(J44,H56*Titel!C25)</f>
        <v>0</v>
      </c>
      <c r="K56" s="105">
        <f>J56/60</f>
        <v>0</v>
      </c>
    </row>
    <row r="57" spans="1:11" ht="16.25" customHeight="1">
      <c r="A57" s="102" t="s">
        <v>53</v>
      </c>
      <c r="B57" s="34"/>
      <c r="C57" s="102" t="s">
        <v>44</v>
      </c>
      <c r="D57" s="103">
        <v>0</v>
      </c>
      <c r="E57" s="103">
        <f>Titel!F5</f>
        <v>700</v>
      </c>
      <c r="F57" s="103">
        <f>SUM(E57,-D57)</f>
        <v>700</v>
      </c>
      <c r="G57" s="103">
        <f>H2</f>
        <v>40</v>
      </c>
      <c r="H57" s="103">
        <f>(F57/G57)</f>
        <v>17.5</v>
      </c>
      <c r="I57" s="104"/>
      <c r="J57" s="103"/>
      <c r="K57" s="105"/>
    </row>
    <row r="58" spans="1:11" ht="16.25" customHeight="1">
      <c r="A58" s="34"/>
      <c r="B58" s="108"/>
      <c r="C58" s="102" t="s">
        <v>45</v>
      </c>
      <c r="D58" s="103">
        <f>Titel!F5-30</f>
        <v>670</v>
      </c>
      <c r="E58" s="103">
        <f>Titel!F5</f>
        <v>700</v>
      </c>
      <c r="F58" s="103">
        <f>SUM(E58,-D58)</f>
        <v>30</v>
      </c>
      <c r="G58" s="103">
        <v>12</v>
      </c>
      <c r="H58" s="103">
        <f>(F58/G58)</f>
        <v>2.5</v>
      </c>
      <c r="I58" s="104"/>
      <c r="J58" s="103"/>
      <c r="K58" s="105"/>
    </row>
    <row r="59" spans="1:11" ht="16.25" customHeight="1">
      <c r="A59" s="107"/>
      <c r="B59" s="107"/>
      <c r="C59" s="102" t="s">
        <v>44</v>
      </c>
      <c r="D59" s="103">
        <f>Titel!F5-30</f>
        <v>670</v>
      </c>
      <c r="E59" s="103">
        <f>Titel!F5</f>
        <v>700</v>
      </c>
      <c r="F59" s="103">
        <f>SUM(E59,-D59)</f>
        <v>30</v>
      </c>
      <c r="G59" s="103">
        <f>H2</f>
        <v>40</v>
      </c>
      <c r="H59" s="103">
        <f>(F59/G59)</f>
        <v>0.75</v>
      </c>
      <c r="I59" s="104"/>
      <c r="J59" s="103"/>
      <c r="K59" s="105"/>
    </row>
    <row r="60" spans="1:11" ht="16.25" customHeight="1">
      <c r="A60" s="106"/>
      <c r="B60" s="106"/>
      <c r="C60" s="102" t="s">
        <v>47</v>
      </c>
      <c r="D60" s="103">
        <f>Titel!D5</f>
        <v>70</v>
      </c>
      <c r="E60" s="103">
        <f>Titel!F5</f>
        <v>700</v>
      </c>
      <c r="F60" s="103">
        <f>SUM(E60,-D60)</f>
        <v>630</v>
      </c>
      <c r="G60" s="103">
        <f>G58</f>
        <v>12</v>
      </c>
      <c r="H60" s="103">
        <f>(F60/G60)</f>
        <v>52.5</v>
      </c>
      <c r="I60" s="104"/>
      <c r="J60" s="103"/>
      <c r="K60" s="105"/>
    </row>
    <row r="61" spans="1:11" ht="16.25" customHeight="1">
      <c r="A61" s="106"/>
      <c r="B61" s="106"/>
      <c r="C61" s="102" t="s">
        <v>43</v>
      </c>
      <c r="D61" s="103">
        <v>0</v>
      </c>
      <c r="E61" s="103">
        <f>Titel!D5</f>
        <v>70</v>
      </c>
      <c r="F61" s="103">
        <f>SUM(E61,-D61)</f>
        <v>70</v>
      </c>
      <c r="G61" s="103">
        <f>H2</f>
        <v>40</v>
      </c>
      <c r="H61" s="103">
        <f>(F61/G61)</f>
        <v>1.75</v>
      </c>
      <c r="I61" s="104"/>
      <c r="J61" s="103"/>
      <c r="K61" s="105"/>
    </row>
    <row r="62" spans="1:11" ht="16.25" customHeight="1">
      <c r="A62" s="109"/>
      <c r="B62" s="109"/>
      <c r="C62" s="116"/>
      <c r="D62" s="117"/>
      <c r="E62" s="117"/>
      <c r="F62" s="117"/>
      <c r="G62" s="117"/>
      <c r="H62" s="112">
        <f>SUM(H57:H61)*Titel!C27</f>
        <v>0</v>
      </c>
      <c r="I62" s="113">
        <f>H62/60</f>
        <v>0</v>
      </c>
      <c r="J62" s="103">
        <f>SUM(J56,H62*Titel!C27)</f>
        <v>0</v>
      </c>
      <c r="K62" s="105">
        <f>J62/60</f>
        <v>0</v>
      </c>
    </row>
    <row r="63" spans="1:11" ht="16.25" customHeight="1">
      <c r="A63" s="102" t="s">
        <v>54</v>
      </c>
      <c r="B63" s="116"/>
      <c r="C63" s="102" t="s">
        <v>44</v>
      </c>
      <c r="D63" s="103">
        <v>0</v>
      </c>
      <c r="E63" s="103">
        <f>Titel!F5</f>
        <v>700</v>
      </c>
      <c r="F63" s="103">
        <f>SUM(E63,-D63)</f>
        <v>700</v>
      </c>
      <c r="G63" s="103">
        <f>H2</f>
        <v>40</v>
      </c>
      <c r="H63" s="103">
        <f>(F63/G63)</f>
        <v>17.5</v>
      </c>
      <c r="I63" s="104"/>
      <c r="J63" s="103"/>
      <c r="K63" s="105"/>
    </row>
    <row r="64" spans="1:11" ht="16.25" customHeight="1">
      <c r="A64" s="34"/>
      <c r="B64" s="106"/>
      <c r="C64" s="102" t="s">
        <v>45</v>
      </c>
      <c r="D64" s="103">
        <f>Titel!F5-30</f>
        <v>670</v>
      </c>
      <c r="E64" s="103">
        <f>Titel!F5</f>
        <v>700</v>
      </c>
      <c r="F64" s="103">
        <f>SUM(E64,-D64)</f>
        <v>30</v>
      </c>
      <c r="G64" s="103">
        <v>7</v>
      </c>
      <c r="H64" s="103">
        <f>(F64/G64)</f>
        <v>4.2857142857142856</v>
      </c>
      <c r="I64" s="104"/>
      <c r="J64" s="103"/>
      <c r="K64" s="105"/>
    </row>
    <row r="65" spans="1:11" ht="16.25" customHeight="1">
      <c r="A65" s="107"/>
      <c r="B65" s="107"/>
      <c r="C65" s="102" t="s">
        <v>44</v>
      </c>
      <c r="D65" s="103">
        <f>Titel!F5-30</f>
        <v>670</v>
      </c>
      <c r="E65" s="103">
        <f>Titel!F5</f>
        <v>700</v>
      </c>
      <c r="F65" s="103">
        <f>SUM(E65,-D65)</f>
        <v>30</v>
      </c>
      <c r="G65" s="103">
        <f>H2</f>
        <v>40</v>
      </c>
      <c r="H65" s="103">
        <f>(F65/G65)</f>
        <v>0.75</v>
      </c>
      <c r="I65" s="104"/>
      <c r="J65" s="103"/>
      <c r="K65" s="105"/>
    </row>
    <row r="66" spans="1:11" ht="16.25" customHeight="1">
      <c r="A66" s="106"/>
      <c r="B66" s="106"/>
      <c r="C66" s="102" t="s">
        <v>47</v>
      </c>
      <c r="D66" s="103">
        <f>Titel!D5</f>
        <v>70</v>
      </c>
      <c r="E66" s="103">
        <f>Titel!F5</f>
        <v>700</v>
      </c>
      <c r="F66" s="103">
        <f>SUM(E66,-D66)</f>
        <v>630</v>
      </c>
      <c r="G66" s="103">
        <f>G64</f>
        <v>7</v>
      </c>
      <c r="H66" s="103">
        <f>(F66/G66)</f>
        <v>90</v>
      </c>
      <c r="I66" s="104"/>
      <c r="J66" s="103"/>
      <c r="K66" s="105"/>
    </row>
    <row r="67" spans="1:11" ht="16.25" customHeight="1">
      <c r="A67" s="106"/>
      <c r="B67" s="106"/>
      <c r="C67" s="102" t="s">
        <v>43</v>
      </c>
      <c r="D67" s="103">
        <v>0</v>
      </c>
      <c r="E67" s="103">
        <f>Titel!D5</f>
        <v>70</v>
      </c>
      <c r="F67" s="103">
        <f>SUM(E67,-D67)</f>
        <v>70</v>
      </c>
      <c r="G67" s="103">
        <f>H2</f>
        <v>40</v>
      </c>
      <c r="H67" s="103">
        <f>(F67/G67)</f>
        <v>1.75</v>
      </c>
      <c r="I67" s="104"/>
      <c r="J67" s="103"/>
      <c r="K67" s="105"/>
    </row>
    <row r="68" spans="1:11" ht="16.25" customHeight="1">
      <c r="A68" s="109"/>
      <c r="B68" s="109"/>
      <c r="C68" s="116"/>
      <c r="D68" s="117"/>
      <c r="E68" s="117"/>
      <c r="F68" s="117"/>
      <c r="G68" s="117"/>
      <c r="H68" s="112">
        <f>SUM(H63:H67)*Titel!C29</f>
        <v>0</v>
      </c>
      <c r="I68" s="113">
        <f>H68/60</f>
        <v>0</v>
      </c>
      <c r="J68" s="103">
        <f>SUM(J62,H68*Titel!C29)</f>
        <v>0</v>
      </c>
      <c r="K68" s="105">
        <f>J68/60</f>
        <v>0</v>
      </c>
    </row>
    <row r="69" spans="1:11" ht="16.25" customHeight="1">
      <c r="A69" s="102" t="s">
        <v>55</v>
      </c>
      <c r="B69" s="116"/>
      <c r="C69" s="102" t="s">
        <v>44</v>
      </c>
      <c r="D69" s="103">
        <v>0</v>
      </c>
      <c r="E69" s="103">
        <f>Titel!F5</f>
        <v>700</v>
      </c>
      <c r="F69" s="103">
        <f>SUM(E69,-D69)</f>
        <v>700</v>
      </c>
      <c r="G69" s="103">
        <f>H2</f>
        <v>40</v>
      </c>
      <c r="H69" s="103">
        <f>(F69/G69)</f>
        <v>17.5</v>
      </c>
      <c r="I69" s="104"/>
      <c r="J69" s="103"/>
      <c r="K69" s="105"/>
    </row>
    <row r="70" spans="1:11" ht="16.25" customHeight="1">
      <c r="A70" s="34"/>
      <c r="B70" s="106"/>
      <c r="C70" s="102" t="s">
        <v>45</v>
      </c>
      <c r="D70" s="103">
        <f>Titel!F5-30</f>
        <v>670</v>
      </c>
      <c r="E70" s="103">
        <f>Titel!F5</f>
        <v>700</v>
      </c>
      <c r="F70" s="103">
        <f>SUM(E70,-D70)</f>
        <v>30</v>
      </c>
      <c r="G70" s="103">
        <v>2</v>
      </c>
      <c r="H70" s="103">
        <f>(F70/G70)</f>
        <v>15</v>
      </c>
      <c r="I70" s="104"/>
      <c r="J70" s="103"/>
      <c r="K70" s="105"/>
    </row>
    <row r="71" spans="1:11" ht="16.25" customHeight="1">
      <c r="A71" s="107"/>
      <c r="B71" s="107"/>
      <c r="C71" s="102" t="s">
        <v>44</v>
      </c>
      <c r="D71" s="103">
        <f>Titel!F5-30</f>
        <v>670</v>
      </c>
      <c r="E71" s="103">
        <f>Titel!F5</f>
        <v>700</v>
      </c>
      <c r="F71" s="103">
        <f>SUM(E71,-D71)</f>
        <v>30</v>
      </c>
      <c r="G71" s="103">
        <f>H2</f>
        <v>40</v>
      </c>
      <c r="H71" s="103">
        <f>(F71/G71)</f>
        <v>0.75</v>
      </c>
      <c r="I71" s="104"/>
      <c r="J71" s="103"/>
      <c r="K71" s="105"/>
    </row>
    <row r="72" spans="1:11" ht="16.25" customHeight="1">
      <c r="A72" s="106"/>
      <c r="B72" s="106"/>
      <c r="C72" s="102" t="s">
        <v>47</v>
      </c>
      <c r="D72" s="103">
        <f>Titel!D5</f>
        <v>70</v>
      </c>
      <c r="E72" s="103">
        <f>Titel!F5</f>
        <v>700</v>
      </c>
      <c r="F72" s="103">
        <f>SUM(E72,-D72)</f>
        <v>630</v>
      </c>
      <c r="G72" s="103">
        <f>G70</f>
        <v>2</v>
      </c>
      <c r="H72" s="103">
        <f>(F72/G72)</f>
        <v>315</v>
      </c>
      <c r="I72" s="104"/>
      <c r="J72" s="103"/>
      <c r="K72" s="105"/>
    </row>
    <row r="73" spans="1:11" ht="16.25" customHeight="1">
      <c r="A73" s="106"/>
      <c r="B73" s="106"/>
      <c r="C73" s="102" t="s">
        <v>43</v>
      </c>
      <c r="D73" s="103">
        <v>0</v>
      </c>
      <c r="E73" s="103">
        <f>Titel!D5</f>
        <v>70</v>
      </c>
      <c r="F73" s="103">
        <f>SUM(E73,-D73)</f>
        <v>70</v>
      </c>
      <c r="G73" s="103">
        <f>H2</f>
        <v>40</v>
      </c>
      <c r="H73" s="103">
        <f>(F73/G73)</f>
        <v>1.75</v>
      </c>
      <c r="I73" s="104"/>
      <c r="J73" s="103"/>
      <c r="K73" s="105"/>
    </row>
    <row r="74" spans="1:11" ht="16.25" customHeight="1">
      <c r="A74" s="109"/>
      <c r="B74" s="109"/>
      <c r="C74" s="116"/>
      <c r="D74" s="117"/>
      <c r="E74" s="117"/>
      <c r="F74" s="117"/>
      <c r="G74" s="117"/>
      <c r="H74" s="112">
        <f>SUM(H69:H73)*Titel!C31</f>
        <v>0</v>
      </c>
      <c r="I74" s="113">
        <f>H74/60</f>
        <v>0</v>
      </c>
      <c r="J74" s="103">
        <f>SUM(J68,H74*Titel!C31)</f>
        <v>0</v>
      </c>
      <c r="K74" s="105">
        <f>J74/60</f>
        <v>0</v>
      </c>
    </row>
    <row r="75" spans="1:11" ht="16.25" customHeight="1">
      <c r="A75" s="102" t="s">
        <v>56</v>
      </c>
      <c r="B75" s="116"/>
      <c r="C75" s="102" t="s">
        <v>44</v>
      </c>
      <c r="D75" s="103">
        <v>0</v>
      </c>
      <c r="E75" s="103">
        <f>Titel!F5</f>
        <v>700</v>
      </c>
      <c r="F75" s="103">
        <f>SUM(E75,-D75)</f>
        <v>700</v>
      </c>
      <c r="G75" s="103">
        <f>H2</f>
        <v>40</v>
      </c>
      <c r="H75" s="103">
        <f>(F75/G75)</f>
        <v>17.5</v>
      </c>
      <c r="I75" s="104"/>
      <c r="J75" s="103"/>
      <c r="K75" s="105"/>
    </row>
    <row r="76" spans="1:11" ht="16.25" customHeight="1">
      <c r="A76" s="34"/>
      <c r="B76" s="106"/>
      <c r="C76" s="102" t="s">
        <v>45</v>
      </c>
      <c r="D76" s="103">
        <f>Titel!F5-30</f>
        <v>670</v>
      </c>
      <c r="E76" s="103">
        <f>Titel!F5</f>
        <v>700</v>
      </c>
      <c r="F76" s="103">
        <f>SUM(E76,-D76)</f>
        <v>30</v>
      </c>
      <c r="G76" s="103">
        <v>8</v>
      </c>
      <c r="H76" s="103">
        <f>(F76/G76)</f>
        <v>3.75</v>
      </c>
      <c r="I76" s="104"/>
      <c r="J76" s="103"/>
      <c r="K76" s="105"/>
    </row>
    <row r="77" spans="1:11" ht="16.25" customHeight="1">
      <c r="A77" s="107"/>
      <c r="B77" s="107"/>
      <c r="C77" s="102" t="s">
        <v>44</v>
      </c>
      <c r="D77" s="103">
        <f>Titel!F5-30</f>
        <v>670</v>
      </c>
      <c r="E77" s="103">
        <f>Titel!F5</f>
        <v>700</v>
      </c>
      <c r="F77" s="103">
        <f>SUM(E77,-D77)</f>
        <v>30</v>
      </c>
      <c r="G77" s="103">
        <f>H2</f>
        <v>40</v>
      </c>
      <c r="H77" s="103">
        <f>(F77/G77)</f>
        <v>0.75</v>
      </c>
      <c r="I77" s="104"/>
      <c r="J77" s="103"/>
      <c r="K77" s="105"/>
    </row>
    <row r="78" spans="1:11" ht="16.25" customHeight="1">
      <c r="A78" s="106"/>
      <c r="B78" s="106"/>
      <c r="C78" s="102" t="s">
        <v>47</v>
      </c>
      <c r="D78" s="103">
        <f>Titel!D5</f>
        <v>70</v>
      </c>
      <c r="E78" s="103">
        <f>Titel!F5</f>
        <v>700</v>
      </c>
      <c r="F78" s="103">
        <f>SUM(E78,-D78)</f>
        <v>630</v>
      </c>
      <c r="G78" s="103">
        <f>G76</f>
        <v>8</v>
      </c>
      <c r="H78" s="103">
        <f>(F78/G78)</f>
        <v>78.75</v>
      </c>
      <c r="I78" s="104"/>
      <c r="J78" s="103"/>
      <c r="K78" s="105"/>
    </row>
    <row r="79" spans="1:11" ht="16.25" customHeight="1">
      <c r="A79" s="106"/>
      <c r="B79" s="106"/>
      <c r="C79" s="102" t="s">
        <v>43</v>
      </c>
      <c r="D79" s="103">
        <v>0</v>
      </c>
      <c r="E79" s="103">
        <f>Titel!D5</f>
        <v>70</v>
      </c>
      <c r="F79" s="103">
        <f>SUM(E79,-D79)</f>
        <v>70</v>
      </c>
      <c r="G79" s="103">
        <f>H2</f>
        <v>40</v>
      </c>
      <c r="H79" s="103">
        <f>(F79/G79)</f>
        <v>1.75</v>
      </c>
      <c r="I79" s="104"/>
      <c r="J79" s="103"/>
      <c r="K79" s="105"/>
    </row>
    <row r="80" spans="1:11" ht="16.25" customHeight="1">
      <c r="A80" s="109"/>
      <c r="B80" s="109"/>
      <c r="C80" s="116"/>
      <c r="D80" s="117"/>
      <c r="E80" s="117"/>
      <c r="F80" s="117"/>
      <c r="G80" s="117"/>
      <c r="H80" s="112">
        <f>SUM(H75:H79)*Titel!C23</f>
        <v>0</v>
      </c>
      <c r="I80" s="113">
        <f>H80/60</f>
        <v>0</v>
      </c>
      <c r="J80" s="103">
        <f>SUM(J74,H80*Titel!C23)</f>
        <v>0</v>
      </c>
      <c r="K80" s="105">
        <f>J80/60</f>
        <v>0</v>
      </c>
    </row>
    <row r="81" spans="1:11" ht="16.25" customHeight="1">
      <c r="A81" s="102" t="s">
        <v>57</v>
      </c>
      <c r="B81" s="34"/>
      <c r="C81" s="102" t="s">
        <v>44</v>
      </c>
      <c r="D81" s="103">
        <v>0</v>
      </c>
      <c r="E81" s="103">
        <f>Titel!F5</f>
        <v>700</v>
      </c>
      <c r="F81" s="103">
        <f>SUM(E81,-D81)</f>
        <v>700</v>
      </c>
      <c r="G81" s="103">
        <f>H2</f>
        <v>40</v>
      </c>
      <c r="H81" s="103">
        <f>(F81/G81)</f>
        <v>17.5</v>
      </c>
      <c r="I81" s="104"/>
      <c r="J81" s="103"/>
      <c r="K81" s="105"/>
    </row>
    <row r="82" spans="1:11" ht="16.25" customHeight="1">
      <c r="A82" s="34"/>
      <c r="B82" s="108"/>
      <c r="C82" s="102" t="s">
        <v>45</v>
      </c>
      <c r="D82" s="103">
        <f>Titel!F5-30</f>
        <v>670</v>
      </c>
      <c r="E82" s="103">
        <f>Titel!F5</f>
        <v>700</v>
      </c>
      <c r="F82" s="103">
        <f>SUM(E82,-D82)</f>
        <v>30</v>
      </c>
      <c r="G82" s="103">
        <v>10</v>
      </c>
      <c r="H82" s="103">
        <f>(F82/G82)</f>
        <v>3</v>
      </c>
      <c r="I82" s="104"/>
      <c r="J82" s="103"/>
      <c r="K82" s="105"/>
    </row>
    <row r="83" spans="1:11" ht="16.25" customHeight="1">
      <c r="A83" s="107"/>
      <c r="B83" s="107"/>
      <c r="C83" s="102" t="s">
        <v>44</v>
      </c>
      <c r="D83" s="103">
        <f>Titel!F5-30</f>
        <v>670</v>
      </c>
      <c r="E83" s="103">
        <f>Titel!F5</f>
        <v>700</v>
      </c>
      <c r="F83" s="103">
        <f>SUM(E83,-D83)</f>
        <v>30</v>
      </c>
      <c r="G83" s="103">
        <f>H2</f>
        <v>40</v>
      </c>
      <c r="H83" s="103">
        <f>(F83/G83)</f>
        <v>0.75</v>
      </c>
      <c r="I83" s="104"/>
      <c r="J83" s="103"/>
      <c r="K83" s="105"/>
    </row>
    <row r="84" spans="1:11" ht="16.25" customHeight="1">
      <c r="A84" s="106"/>
      <c r="B84" s="106"/>
      <c r="C84" s="102" t="s">
        <v>47</v>
      </c>
      <c r="D84" s="103">
        <f>Titel!D5</f>
        <v>70</v>
      </c>
      <c r="E84" s="103">
        <f>Titel!F5</f>
        <v>700</v>
      </c>
      <c r="F84" s="103">
        <f>SUM(E84,-D84)</f>
        <v>630</v>
      </c>
      <c r="G84" s="103">
        <f>G82</f>
        <v>10</v>
      </c>
      <c r="H84" s="103">
        <f>(F84/G84)</f>
        <v>63</v>
      </c>
      <c r="I84" s="104"/>
      <c r="J84" s="103"/>
      <c r="K84" s="105"/>
    </row>
    <row r="85" spans="1:11" ht="16.25" customHeight="1">
      <c r="A85" s="106"/>
      <c r="B85" s="106"/>
      <c r="C85" s="102" t="s">
        <v>43</v>
      </c>
      <c r="D85" s="103">
        <v>0</v>
      </c>
      <c r="E85" s="103">
        <f>Titel!D5</f>
        <v>70</v>
      </c>
      <c r="F85" s="103">
        <f>SUM(E85,-D85)</f>
        <v>70</v>
      </c>
      <c r="G85" s="103">
        <f>H2</f>
        <v>40</v>
      </c>
      <c r="H85" s="103">
        <f>(F85/G85)</f>
        <v>1.75</v>
      </c>
      <c r="I85" s="104"/>
      <c r="J85" s="103"/>
      <c r="K85" s="105"/>
    </row>
    <row r="86" spans="1:11" ht="16.25" customHeight="1">
      <c r="A86" s="109"/>
      <c r="B86" s="109"/>
      <c r="C86" s="116"/>
      <c r="D86" s="117"/>
      <c r="E86" s="117"/>
      <c r="F86" s="117"/>
      <c r="G86" s="117"/>
      <c r="H86" s="112">
        <f>SUM(H81:H85)*Titel!C33</f>
        <v>0</v>
      </c>
      <c r="I86" s="113">
        <f>H86/60</f>
        <v>0</v>
      </c>
      <c r="J86" s="103">
        <f>SUM(J74,H86*Titel!C33)</f>
        <v>0</v>
      </c>
      <c r="K86" s="105">
        <f>J86/60</f>
        <v>0</v>
      </c>
    </row>
    <row r="87" spans="1:11" ht="16.25" customHeight="1">
      <c r="A87" s="118" t="s">
        <v>58</v>
      </c>
      <c r="B87" s="110"/>
      <c r="C87" s="118" t="s">
        <v>44</v>
      </c>
      <c r="D87" s="103">
        <v>0</v>
      </c>
      <c r="E87" s="119">
        <v>3900</v>
      </c>
      <c r="F87" s="103">
        <f>SUM(E87,-D87)</f>
        <v>3900</v>
      </c>
      <c r="G87" s="103">
        <f>H2</f>
        <v>40</v>
      </c>
      <c r="H87" s="103">
        <f>(F87/G87)</f>
        <v>97.5</v>
      </c>
      <c r="I87" s="104"/>
      <c r="J87" s="103"/>
      <c r="K87" s="105"/>
    </row>
    <row r="88" spans="1:11" ht="16.25" customHeight="1">
      <c r="A88" s="110"/>
      <c r="B88" s="120"/>
      <c r="C88" s="118" t="s">
        <v>59</v>
      </c>
      <c r="D88" s="103"/>
      <c r="E88" s="103"/>
      <c r="F88" s="103"/>
      <c r="G88" s="103">
        <v>0</v>
      </c>
      <c r="H88" s="103">
        <f>10</f>
        <v>10</v>
      </c>
      <c r="I88" s="104"/>
      <c r="J88" s="103"/>
      <c r="K88" s="105"/>
    </row>
    <row r="89" spans="1:11" ht="16.25" customHeight="1">
      <c r="A89" s="110"/>
      <c r="B89" s="110"/>
      <c r="C89" s="118" t="s">
        <v>43</v>
      </c>
      <c r="D89" s="103">
        <v>0</v>
      </c>
      <c r="E89" s="103">
        <f>E87</f>
        <v>3900</v>
      </c>
      <c r="F89" s="103">
        <f>SUM(E89,-D89)</f>
        <v>3900</v>
      </c>
      <c r="G89" s="103">
        <f>H2</f>
        <v>40</v>
      </c>
      <c r="H89" s="103">
        <f>(F89/G89)</f>
        <v>97.5</v>
      </c>
      <c r="I89" s="104"/>
      <c r="J89" s="103"/>
      <c r="K89" s="105"/>
    </row>
    <row r="90" spans="1:11" ht="16.25" customHeight="1">
      <c r="A90" s="110"/>
      <c r="B90" s="110"/>
      <c r="C90" s="96"/>
      <c r="D90" s="103"/>
      <c r="E90" s="103"/>
      <c r="F90" s="103"/>
      <c r="G90" s="103"/>
      <c r="H90" s="119">
        <f>SUM(H87:H89)*Titel!C35</f>
        <v>0</v>
      </c>
      <c r="I90" s="105">
        <f>(H90/60)*Titel!C35</f>
        <v>0</v>
      </c>
      <c r="J90" s="103">
        <f>SUM(J86,H90*Titel!C35)</f>
        <v>0</v>
      </c>
      <c r="K90" s="105">
        <f>J90/60</f>
        <v>0</v>
      </c>
    </row>
    <row r="91" spans="1:11" ht="16.25" customHeight="1">
      <c r="A91" s="110"/>
      <c r="B91" s="110"/>
      <c r="C91" s="121"/>
      <c r="D91" s="122"/>
      <c r="E91" s="122"/>
      <c r="F91" s="122"/>
      <c r="G91" s="122"/>
      <c r="H91" s="122"/>
      <c r="I91" s="123"/>
      <c r="J91" s="103"/>
      <c r="K91" s="123"/>
    </row>
    <row r="92" spans="1:11" ht="26.5" customHeight="1">
      <c r="A92" s="124" t="s">
        <v>60</v>
      </c>
      <c r="B92" s="125"/>
      <c r="C92" s="126"/>
      <c r="D92" s="127"/>
      <c r="E92" s="127"/>
      <c r="F92" s="127"/>
      <c r="G92" s="127"/>
      <c r="H92" s="127"/>
      <c r="I92" s="127"/>
      <c r="J92" s="128"/>
      <c r="K92" s="129">
        <f>SUM(J13:J90)/60</f>
        <v>0</v>
      </c>
    </row>
    <row r="93" spans="1:11" ht="16.25" customHeight="1">
      <c r="A93" s="102" t="s">
        <v>61</v>
      </c>
      <c r="B93" s="34"/>
      <c r="C93" s="130" t="s">
        <v>62</v>
      </c>
      <c r="D93" s="103"/>
      <c r="E93" s="103"/>
      <c r="F93" s="103"/>
      <c r="G93" s="103"/>
      <c r="H93" s="103">
        <v>600</v>
      </c>
      <c r="I93" s="103">
        <f>H93/60</f>
        <v>10</v>
      </c>
      <c r="J93" s="103">
        <f>SUM(J90,H93)</f>
        <v>600</v>
      </c>
      <c r="K93" s="104">
        <f>J93/60</f>
        <v>10</v>
      </c>
    </row>
    <row r="94" spans="1:11" ht="20.75" customHeight="1">
      <c r="A94" s="102" t="s">
        <v>63</v>
      </c>
      <c r="B94" s="34"/>
      <c r="C94" s="130" t="s">
        <v>64</v>
      </c>
      <c r="D94" s="103"/>
      <c r="E94" s="103"/>
      <c r="F94" s="103"/>
      <c r="G94" s="103"/>
      <c r="H94" s="103">
        <v>240</v>
      </c>
      <c r="I94" s="103">
        <f>H94/60</f>
        <v>4</v>
      </c>
      <c r="J94" s="103">
        <f>SUM(J93,H94)</f>
        <v>840</v>
      </c>
      <c r="K94" s="131">
        <f>J94/60</f>
        <v>14</v>
      </c>
    </row>
    <row r="95" spans="1:11" ht="18" customHeight="1">
      <c r="A95" s="132"/>
      <c r="B95" s="132"/>
      <c r="C95" s="132"/>
      <c r="D95" s="128"/>
      <c r="E95" s="128"/>
      <c r="F95" s="128"/>
      <c r="G95" s="128"/>
      <c r="H95" s="128"/>
      <c r="I95" s="128"/>
      <c r="J95" s="128"/>
      <c r="K95" s="133"/>
    </row>
    <row r="96" spans="1:11" ht="18" customHeight="1">
      <c r="A96" s="132"/>
      <c r="B96" s="132"/>
      <c r="C96" s="132"/>
      <c r="D96" s="128"/>
      <c r="E96" s="128"/>
      <c r="F96" s="128"/>
      <c r="G96" s="128"/>
      <c r="H96" s="128"/>
      <c r="I96" s="128"/>
      <c r="J96" s="128"/>
      <c r="K96" s="133">
        <f>IF(K92&gt;0,1,0)</f>
        <v>0</v>
      </c>
    </row>
    <row r="97" spans="1:11" ht="18" customHeight="1">
      <c r="A97" s="134" t="s">
        <v>65</v>
      </c>
      <c r="B97" s="132"/>
      <c r="C97" s="132"/>
      <c r="D97" s="133"/>
      <c r="E97" s="133"/>
      <c r="F97" s="133"/>
      <c r="G97" s="133"/>
      <c r="H97" s="133"/>
      <c r="I97" s="133"/>
      <c r="J97" s="133"/>
      <c r="K97" s="133"/>
    </row>
    <row r="98" spans="1:11" ht="18" customHeight="1">
      <c r="A98" s="134" t="s">
        <v>66</v>
      </c>
      <c r="B98" s="132"/>
      <c r="C98" s="132"/>
      <c r="D98" s="133"/>
      <c r="E98" s="133"/>
      <c r="F98" s="135"/>
      <c r="G98" s="133"/>
      <c r="H98" s="133"/>
      <c r="I98" s="133"/>
      <c r="J98" s="133"/>
      <c r="K98" s="133"/>
    </row>
    <row r="99" spans="1:11" ht="18" customHeight="1">
      <c r="A99" s="132"/>
      <c r="B99" s="132"/>
      <c r="C99" s="132"/>
      <c r="D99" s="133"/>
      <c r="E99" s="133"/>
      <c r="F99" s="133"/>
      <c r="G99" s="133"/>
      <c r="H99" s="133"/>
      <c r="I99" s="133"/>
      <c r="J99" s="133"/>
      <c r="K99" s="133"/>
    </row>
  </sheetData>
  <sheetProtection password="D138" sheet="1" objects="1" scenarios="1"/>
  <pageMargins left="0.748031" right="0.748031" top="0.98425200000000002" bottom="0.98425200000000002" header="0.51181100000000002" footer="0.511811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50"/>
  <sheetViews>
    <sheetView showGridLines="0" workbookViewId="0">
      <selection sqref="A1:F1"/>
    </sheetView>
  </sheetViews>
  <sheetFormatPr baseColWidth="10" defaultColWidth="11" defaultRowHeight="14" customHeight="1" x14ac:dyDescent="0"/>
  <cols>
    <col min="1" max="1" width="23.6640625" style="136" customWidth="1"/>
    <col min="2" max="2" width="7.83203125" style="136" customWidth="1"/>
    <col min="3" max="3" width="14.6640625" style="136" customWidth="1"/>
    <col min="4" max="4" width="6.5" style="136" customWidth="1"/>
    <col min="5" max="6" width="11.6640625" style="136" customWidth="1"/>
    <col min="7" max="256" width="11" style="136" customWidth="1"/>
  </cols>
  <sheetData>
    <row r="1" spans="1:6" ht="21.25" customHeight="1">
      <c r="A1" s="198" t="s">
        <v>67</v>
      </c>
      <c r="B1" s="199"/>
      <c r="C1" s="199"/>
      <c r="D1" s="199"/>
      <c r="E1" s="199"/>
      <c r="F1" s="200"/>
    </row>
    <row r="2" spans="1:6" ht="16.25" customHeight="1">
      <c r="A2" s="137"/>
      <c r="B2" s="38"/>
      <c r="C2" s="38"/>
      <c r="D2" s="38"/>
      <c r="E2" s="38"/>
      <c r="F2" s="29"/>
    </row>
    <row r="3" spans="1:6" ht="20.75" customHeight="1">
      <c r="A3" s="195" t="str">
        <f>Titel!$D$3</f>
        <v>Whatever 1b</v>
      </c>
      <c r="B3" s="196"/>
      <c r="C3" s="196"/>
      <c r="D3" s="196"/>
      <c r="E3" s="196"/>
      <c r="F3" s="197"/>
    </row>
    <row r="4" spans="1:6" ht="14.25" customHeight="1">
      <c r="A4" s="138"/>
      <c r="B4" s="139"/>
      <c r="C4" s="140"/>
      <c r="D4" s="139"/>
      <c r="E4" s="141"/>
      <c r="F4" s="142"/>
    </row>
    <row r="5" spans="1:6" ht="16.25" customHeight="1">
      <c r="A5" s="138"/>
      <c r="B5" s="143"/>
      <c r="C5" s="144"/>
      <c r="D5" s="143"/>
      <c r="E5" s="141"/>
      <c r="F5" s="142"/>
    </row>
    <row r="6" spans="1:6" ht="16.25" customHeight="1">
      <c r="A6" s="145" t="s">
        <v>68</v>
      </c>
      <c r="B6" s="143"/>
      <c r="C6" s="72"/>
      <c r="D6" s="143"/>
      <c r="E6" s="141"/>
      <c r="F6" s="142"/>
    </row>
    <row r="7" spans="1:6" ht="16.25" customHeight="1">
      <c r="A7" s="138"/>
      <c r="B7" s="143"/>
      <c r="C7" s="72"/>
      <c r="D7" s="146"/>
      <c r="E7" s="141"/>
      <c r="F7" s="142"/>
    </row>
    <row r="8" spans="1:6" ht="16.25" customHeight="1">
      <c r="A8" s="147" t="s">
        <v>69</v>
      </c>
      <c r="B8" s="143"/>
      <c r="C8" s="148"/>
      <c r="D8" s="149">
        <f>CEILING(Titel!$F$44/24,1)</f>
        <v>0</v>
      </c>
      <c r="E8" s="150"/>
      <c r="F8" s="142"/>
    </row>
    <row r="9" spans="1:6" ht="15" customHeight="1">
      <c r="A9" s="147" t="s">
        <v>70</v>
      </c>
      <c r="B9" s="143"/>
      <c r="C9" s="148"/>
      <c r="D9" s="151">
        <f>(CEILING(Titel!$F$44/24,1)+6)*Time!K96</f>
        <v>0</v>
      </c>
      <c r="E9" s="150"/>
      <c r="F9" s="142"/>
    </row>
    <row r="10" spans="1:6" ht="15" customHeight="1">
      <c r="A10" s="147" t="s">
        <v>71</v>
      </c>
      <c r="B10" s="143"/>
      <c r="C10" s="148"/>
      <c r="D10" s="151">
        <v>4</v>
      </c>
      <c r="E10" s="150"/>
      <c r="F10" s="142"/>
    </row>
    <row r="11" spans="1:6" ht="15" customHeight="1">
      <c r="A11" s="138"/>
      <c r="B11" s="143"/>
      <c r="C11" s="72"/>
      <c r="D11" s="152"/>
      <c r="E11" s="143"/>
      <c r="F11" s="142"/>
    </row>
    <row r="12" spans="1:6" ht="15" customHeight="1">
      <c r="A12" s="145" t="s">
        <v>72</v>
      </c>
      <c r="B12" s="143"/>
      <c r="C12" s="72"/>
      <c r="D12" s="143"/>
      <c r="E12" s="143"/>
      <c r="F12" s="142"/>
    </row>
    <row r="13" spans="1:6" ht="15" customHeight="1">
      <c r="A13" s="20"/>
      <c r="B13" s="146"/>
      <c r="C13" s="72"/>
      <c r="D13" s="143"/>
      <c r="E13" s="143"/>
      <c r="F13" s="142"/>
    </row>
    <row r="14" spans="1:6" ht="15" customHeight="1">
      <c r="A14" s="153" t="s">
        <v>73</v>
      </c>
      <c r="B14" s="154" t="s">
        <v>74</v>
      </c>
      <c r="C14" s="155"/>
      <c r="D14" s="143"/>
      <c r="E14" s="143"/>
      <c r="F14" s="142"/>
    </row>
    <row r="15" spans="1:6" ht="15" customHeight="1">
      <c r="A15" s="20"/>
      <c r="B15" s="156"/>
      <c r="C15" s="72"/>
      <c r="D15" s="143"/>
      <c r="E15" s="36" t="s">
        <v>75</v>
      </c>
      <c r="F15" s="142"/>
    </row>
    <row r="16" spans="1:6" ht="15" customHeight="1">
      <c r="A16" s="157" t="s">
        <v>76</v>
      </c>
      <c r="B16" s="158">
        <v>1200</v>
      </c>
      <c r="C16" s="159" t="s">
        <v>77</v>
      </c>
      <c r="D16" s="143"/>
      <c r="E16" s="160">
        <f>B16*D10*Time!K96</f>
        <v>0</v>
      </c>
      <c r="F16" s="142"/>
    </row>
    <row r="17" spans="1:6" ht="15" customHeight="1">
      <c r="A17" s="153" t="s">
        <v>78</v>
      </c>
      <c r="B17" s="158">
        <v>35</v>
      </c>
      <c r="C17" s="159" t="s">
        <v>77</v>
      </c>
      <c r="D17" s="143"/>
      <c r="E17" s="161">
        <f>B18*(D8+D9)*D10</f>
        <v>0</v>
      </c>
      <c r="F17" s="142"/>
    </row>
    <row r="18" spans="1:6" ht="15" customHeight="1">
      <c r="A18" s="153" t="s">
        <v>79</v>
      </c>
      <c r="B18" s="158">
        <v>90</v>
      </c>
      <c r="C18" s="159" t="s">
        <v>80</v>
      </c>
      <c r="D18" s="143"/>
      <c r="E18" s="161">
        <f>B18*(D9)*D10</f>
        <v>0</v>
      </c>
      <c r="F18" s="142"/>
    </row>
    <row r="19" spans="1:6" ht="15" customHeight="1">
      <c r="A19" s="153" t="s">
        <v>81</v>
      </c>
      <c r="B19" s="158">
        <v>30</v>
      </c>
      <c r="C19" s="159" t="s">
        <v>82</v>
      </c>
      <c r="D19" s="143"/>
      <c r="E19" s="161">
        <f>B19*(D9-2)*Time!K96</f>
        <v>0</v>
      </c>
      <c r="F19" s="142"/>
    </row>
    <row r="20" spans="1:6" ht="15" customHeight="1">
      <c r="A20" s="138"/>
      <c r="B20" s="156"/>
      <c r="C20" s="72"/>
      <c r="D20" s="143"/>
      <c r="E20" s="161"/>
      <c r="F20" s="142"/>
    </row>
    <row r="21" spans="1:6" ht="15" customHeight="1">
      <c r="A21" s="153" t="s">
        <v>83</v>
      </c>
      <c r="B21" s="151">
        <v>8000</v>
      </c>
      <c r="C21" s="155"/>
      <c r="D21" s="143"/>
      <c r="E21" s="161">
        <f>B21*Time!K96</f>
        <v>0</v>
      </c>
      <c r="F21" s="142"/>
    </row>
    <row r="22" spans="1:6" ht="15" customHeight="1">
      <c r="A22" s="153" t="s">
        <v>84</v>
      </c>
      <c r="B22" s="151">
        <v>1500</v>
      </c>
      <c r="C22" s="155"/>
      <c r="D22" s="143"/>
      <c r="E22" s="161">
        <f>B22*Time!K96</f>
        <v>0</v>
      </c>
      <c r="F22" s="142"/>
    </row>
    <row r="23" spans="1:6" ht="15" customHeight="1">
      <c r="A23" s="138"/>
      <c r="B23" s="152"/>
      <c r="C23" s="162"/>
      <c r="D23" s="146"/>
      <c r="E23" s="163"/>
      <c r="F23" s="142"/>
    </row>
    <row r="24" spans="1:6" ht="15" customHeight="1">
      <c r="A24" s="138"/>
      <c r="B24" s="164"/>
      <c r="C24" s="165"/>
      <c r="D24" s="166" t="s">
        <v>85</v>
      </c>
      <c r="E24" s="167">
        <f>SUM(E16:E23)</f>
        <v>0</v>
      </c>
      <c r="F24" s="168"/>
    </row>
    <row r="25" spans="1:6" ht="15" customHeight="1">
      <c r="A25" s="138"/>
      <c r="B25" s="143"/>
      <c r="C25" s="169"/>
      <c r="D25" s="152"/>
      <c r="E25" s="170"/>
      <c r="F25" s="142"/>
    </row>
    <row r="26" spans="1:6" ht="15" customHeight="1">
      <c r="A26" s="145" t="s">
        <v>86</v>
      </c>
      <c r="B26" s="143"/>
      <c r="C26" s="72"/>
      <c r="D26" s="143"/>
      <c r="E26" s="161"/>
      <c r="F26" s="142"/>
    </row>
    <row r="27" spans="1:6" ht="15" customHeight="1">
      <c r="A27" s="20"/>
      <c r="B27" s="171" t="s">
        <v>87</v>
      </c>
      <c r="C27" s="172"/>
      <c r="D27" s="143"/>
      <c r="E27" s="173" t="s">
        <v>88</v>
      </c>
      <c r="F27" s="142"/>
    </row>
    <row r="28" spans="1:6" ht="15" customHeight="1">
      <c r="A28" s="147" t="s">
        <v>9</v>
      </c>
      <c r="B28" s="172">
        <v>6000</v>
      </c>
      <c r="C28" s="172"/>
      <c r="D28" s="143"/>
      <c r="E28" s="174">
        <f>IF(Titel!$C$11&gt;0,B28,0)</f>
        <v>0</v>
      </c>
      <c r="F28" s="142"/>
    </row>
    <row r="29" spans="1:6" ht="15" customHeight="1">
      <c r="A29" s="147" t="s">
        <v>10</v>
      </c>
      <c r="B29" s="172">
        <v>5000</v>
      </c>
      <c r="C29" s="172"/>
      <c r="D29" s="143"/>
      <c r="E29" s="174">
        <f>IF(Titel!$C$13&gt;0,B29,0)</f>
        <v>0</v>
      </c>
      <c r="F29" s="142"/>
    </row>
    <row r="30" spans="1:6" ht="15" customHeight="1">
      <c r="A30" s="147" t="s">
        <v>11</v>
      </c>
      <c r="B30" s="172">
        <v>6600</v>
      </c>
      <c r="C30" s="172"/>
      <c r="D30" s="143"/>
      <c r="E30" s="174">
        <f>IF(Titel!$C$15&gt;0,B30,0)</f>
        <v>0</v>
      </c>
      <c r="F30" s="142"/>
    </row>
    <row r="31" spans="1:6" ht="15" customHeight="1">
      <c r="A31" s="147" t="s">
        <v>12</v>
      </c>
      <c r="B31" s="172">
        <v>6600</v>
      </c>
      <c r="C31" s="172"/>
      <c r="D31" s="143"/>
      <c r="E31" s="174">
        <f>IF(Titel!$C$17&gt;0,B31,0)</f>
        <v>0</v>
      </c>
      <c r="F31" s="142"/>
    </row>
    <row r="32" spans="1:6" ht="15" customHeight="1">
      <c r="A32" s="147" t="s">
        <v>13</v>
      </c>
      <c r="B32" s="172">
        <v>4600</v>
      </c>
      <c r="C32" s="172"/>
      <c r="D32" s="143"/>
      <c r="E32" s="174">
        <f>IF(Titel!$C$19&gt;0,B32,0)</f>
        <v>0</v>
      </c>
      <c r="F32" s="142"/>
    </row>
    <row r="33" spans="1:6" ht="15" customHeight="1">
      <c r="A33" s="147" t="s">
        <v>49</v>
      </c>
      <c r="B33" s="172">
        <v>7800</v>
      </c>
      <c r="C33" s="172"/>
      <c r="D33" s="143"/>
      <c r="E33" s="174">
        <f>IF(Titel!$C$21&gt;0,B32,0)</f>
        <v>0</v>
      </c>
      <c r="F33" s="142"/>
    </row>
    <row r="34" spans="1:6" ht="15" customHeight="1">
      <c r="A34" s="147" t="s">
        <v>89</v>
      </c>
      <c r="B34" s="172">
        <v>1200</v>
      </c>
      <c r="C34" s="172"/>
      <c r="D34" s="143"/>
      <c r="E34" s="174">
        <f>IF(Titel!$C$37&gt;0,B34,0)</f>
        <v>0</v>
      </c>
      <c r="F34" s="142"/>
    </row>
    <row r="35" spans="1:6" ht="15" customHeight="1">
      <c r="A35" s="147" t="s">
        <v>90</v>
      </c>
      <c r="B35" s="172">
        <v>1200</v>
      </c>
      <c r="C35" s="172"/>
      <c r="D35" s="143"/>
      <c r="E35" s="174">
        <f>IF(Titel!$C$23&gt;0,B35,0)</f>
        <v>0</v>
      </c>
      <c r="F35" s="142"/>
    </row>
    <row r="36" spans="1:6" ht="15" customHeight="1">
      <c r="A36" s="147" t="s">
        <v>91</v>
      </c>
      <c r="B36" s="172">
        <v>4300</v>
      </c>
      <c r="C36" s="172"/>
      <c r="D36" s="143"/>
      <c r="E36" s="174">
        <f>IF(Titel!$C$25&gt;0,B36,0)</f>
        <v>0</v>
      </c>
      <c r="F36" s="142"/>
    </row>
    <row r="37" spans="1:6" ht="15" customHeight="1">
      <c r="A37" s="147" t="s">
        <v>92</v>
      </c>
      <c r="B37" s="172">
        <v>4300</v>
      </c>
      <c r="C37" s="172"/>
      <c r="D37" s="143"/>
      <c r="E37" s="174">
        <f>IF(Titel!$C$27&gt;0,B37,0)</f>
        <v>0</v>
      </c>
      <c r="F37" s="142"/>
    </row>
    <row r="38" spans="1:6" ht="15" customHeight="1">
      <c r="A38" s="147" t="s">
        <v>93</v>
      </c>
      <c r="B38" s="172">
        <v>1900</v>
      </c>
      <c r="C38" s="172"/>
      <c r="D38" s="143"/>
      <c r="E38" s="174">
        <f>IF(Titel!$C$29&gt;0,B38,0)</f>
        <v>0</v>
      </c>
      <c r="F38" s="142"/>
    </row>
    <row r="39" spans="1:6" ht="15" customHeight="1">
      <c r="A39" s="147" t="s">
        <v>94</v>
      </c>
      <c r="B39" s="172">
        <v>1800</v>
      </c>
      <c r="C39" s="172"/>
      <c r="D39" s="143"/>
      <c r="E39" s="174">
        <f>IF(Titel!$C$31&gt;0,B39,0)</f>
        <v>0</v>
      </c>
      <c r="F39" s="142"/>
    </row>
    <row r="40" spans="1:6" ht="15" customHeight="1">
      <c r="A40" s="147" t="s">
        <v>95</v>
      </c>
      <c r="B40" s="172">
        <v>2100</v>
      </c>
      <c r="C40" s="172"/>
      <c r="D40" s="143"/>
      <c r="E40" s="174">
        <f>IF(Titel!$C$33&gt;0,B40,0)</f>
        <v>0</v>
      </c>
      <c r="F40" s="142"/>
    </row>
    <row r="41" spans="1:6" ht="15" customHeight="1">
      <c r="A41" s="147" t="s">
        <v>96</v>
      </c>
      <c r="B41" s="172">
        <v>8000</v>
      </c>
      <c r="C41" s="172"/>
      <c r="D41" s="143"/>
      <c r="E41" s="174">
        <f>IF(Titel!$C$35&gt;0,B41,0)</f>
        <v>0</v>
      </c>
      <c r="F41" s="142"/>
    </row>
    <row r="42" spans="1:6" ht="15" customHeight="1">
      <c r="A42" s="138"/>
      <c r="B42" s="143"/>
      <c r="C42" s="162"/>
      <c r="D42" s="146"/>
      <c r="E42" s="175"/>
      <c r="F42" s="142"/>
    </row>
    <row r="43" spans="1:6" ht="15" customHeight="1">
      <c r="A43" s="138"/>
      <c r="B43" s="164"/>
      <c r="C43" s="165"/>
      <c r="D43" s="166" t="s">
        <v>97</v>
      </c>
      <c r="E43" s="176">
        <f>SUM(E28:E42)</f>
        <v>0</v>
      </c>
      <c r="F43" s="168"/>
    </row>
    <row r="44" spans="1:6" ht="15" customHeight="1">
      <c r="A44" s="138"/>
      <c r="B44" s="143"/>
      <c r="C44" s="177"/>
      <c r="D44" s="178"/>
      <c r="E44" s="179"/>
      <c r="F44" s="142"/>
    </row>
    <row r="45" spans="1:6" ht="15" customHeight="1">
      <c r="A45" s="138"/>
      <c r="B45" s="180"/>
      <c r="C45" s="181"/>
      <c r="D45" s="182" t="s">
        <v>98</v>
      </c>
      <c r="E45" s="183">
        <f>E24+E43</f>
        <v>0</v>
      </c>
      <c r="F45" s="184"/>
    </row>
    <row r="46" spans="1:6" ht="15" customHeight="1">
      <c r="A46" s="185"/>
      <c r="B46" s="186"/>
      <c r="C46" s="187"/>
      <c r="D46" s="188"/>
      <c r="E46" s="189"/>
      <c r="F46" s="190"/>
    </row>
    <row r="47" spans="1:6" ht="8" customHeight="1">
      <c r="A47" s="91"/>
      <c r="B47" s="91"/>
      <c r="C47" s="191"/>
      <c r="D47" s="91"/>
      <c r="E47" s="91"/>
      <c r="F47" s="91"/>
    </row>
    <row r="48" spans="1:6" ht="16.25" customHeight="1">
      <c r="A48" s="35"/>
      <c r="B48" s="35"/>
      <c r="C48" s="120"/>
      <c r="D48" s="35"/>
      <c r="E48" s="35"/>
      <c r="F48" s="35"/>
    </row>
    <row r="49" spans="1:6" ht="15" customHeight="1">
      <c r="A49" s="35"/>
      <c r="B49" s="35"/>
      <c r="C49" s="120"/>
      <c r="D49" s="35"/>
      <c r="E49" s="35"/>
      <c r="F49" s="35"/>
    </row>
    <row r="50" spans="1:6" ht="15" customHeight="1">
      <c r="A50" s="35"/>
      <c r="B50" s="35"/>
      <c r="C50" s="120"/>
      <c r="D50" s="35"/>
      <c r="E50" s="35"/>
      <c r="F50" s="35"/>
    </row>
  </sheetData>
  <sheetProtection password="D138" sheet="1" objects="1" scenarios="1"/>
  <mergeCells count="2">
    <mergeCell ref="A3:F3"/>
    <mergeCell ref="A1:F1"/>
  </mergeCells>
  <pageMargins left="0.78740200000000005" right="0.78740200000000005" top="0.98425200000000002" bottom="0.98425200000000002" header="0.51181100000000002" footer="0.511811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Time</vt:lpstr>
      <vt:lpstr>Money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Jochem Kück</cp:lastModifiedBy>
  <dcterms:created xsi:type="dcterms:W3CDTF">2016-12-14T16:39:28Z</dcterms:created>
  <dcterms:modified xsi:type="dcterms:W3CDTF">2016-12-15T09:37:55Z</dcterms:modified>
</cp:coreProperties>
</file>